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 QUAN\BAN VHXH\VAN BAN CUA BAN\VAN BAN CUA BAN\CHINH THUC\BAO CAO KET QUA GIAM SAT CHAT LUONG GIAO DUC\"/>
    </mc:Choice>
  </mc:AlternateContent>
  <xr:revisionPtr revIDLastSave="0" documentId="13_ncr:1_{F90656E4-7169-45CF-A15F-56A83F39D2E1}" xr6:coauthVersionLast="47" xr6:coauthVersionMax="47" xr10:uidLastSave="{00000000-0000-0000-0000-000000000000}"/>
  <bookViews>
    <workbookView xWindow="-108" yWindow="-108" windowWidth="23256" windowHeight="12456" activeTab="10" xr2:uid="{00000000-000D-0000-FFFF-FFFF00000000}"/>
  </bookViews>
  <sheets>
    <sheet name="PL 03" sheetId="1" r:id="rId1"/>
    <sheet name="PL 04" sheetId="2" r:id="rId2"/>
    <sheet name="PL 05" sheetId="3" r:id="rId3"/>
    <sheet name="PL06" sheetId="4" r:id="rId4"/>
    <sheet name="PL 07" sheetId="8" r:id="rId5"/>
    <sheet name="PL 08" sheetId="6" r:id="rId6"/>
    <sheet name="PL 09" sheetId="7" r:id="rId7"/>
    <sheet name="PL 10" sheetId="9" r:id="rId8"/>
    <sheet name="PL 11" sheetId="12" r:id="rId9"/>
    <sheet name="PL 12" sheetId="11" r:id="rId10"/>
    <sheet name="PL 13" sheetId="10" r:id="rId11"/>
  </sheets>
  <externalReferences>
    <externalReference r:id="rId12"/>
    <externalReference r:id="rId13"/>
  </externalReferences>
  <definedNames>
    <definedName name="____a1" localSheetId="1" hidden="1">{"'Sheet1'!$L$16"}</definedName>
    <definedName name="____a1" localSheetId="2" hidden="1">{"'Sheet1'!$L$16"}</definedName>
    <definedName name="____a1" localSheetId="5" hidden="1">{"'Sheet1'!$L$16"}</definedName>
    <definedName name="____a1" localSheetId="3" hidden="1">{"'Sheet1'!$L$16"}</definedName>
    <definedName name="____a1" hidden="1">{"'Sheet1'!$L$16"}</definedName>
    <definedName name="___a1" localSheetId="1" hidden="1">{"'Sheet1'!$L$16"}</definedName>
    <definedName name="___a1" localSheetId="2" hidden="1">{"'Sheet1'!$L$16"}</definedName>
    <definedName name="___a1" localSheetId="5" hidden="1">{"'Sheet1'!$L$16"}</definedName>
    <definedName name="___a1" localSheetId="3" hidden="1">{"'Sheet1'!$L$16"}</definedName>
    <definedName name="___a1" hidden="1">{"'Sheet1'!$L$16"}</definedName>
    <definedName name="__a1" localSheetId="1" hidden="1">{"'Sheet1'!$L$16"}</definedName>
    <definedName name="__a1" localSheetId="2" hidden="1">{"'Sheet1'!$L$16"}</definedName>
    <definedName name="__a1" localSheetId="5" hidden="1">{"'Sheet1'!$L$16"}</definedName>
    <definedName name="__a1" localSheetId="3" hidden="1">{"'Sheet1'!$L$16"}</definedName>
    <definedName name="__a1" hidden="1">{"'Sheet1'!$L$16"}</definedName>
    <definedName name="__IntlFixup" hidden="1">TRUE</definedName>
    <definedName name="_a1" localSheetId="1" hidden="1">{"'Sheet1'!$L$16"}</definedName>
    <definedName name="_a1" localSheetId="2" hidden="1">{"'Sheet1'!$L$16"}</definedName>
    <definedName name="_a1" localSheetId="5" hidden="1">{"'Sheet1'!$L$16"}</definedName>
    <definedName name="_a1" localSheetId="3" hidden="1">{"'Sheet1'!$L$16"}</definedName>
    <definedName name="_a1" hidden="1">{"'Sheet1'!$L$16"}</definedName>
    <definedName name="_Builtin155" hidden="1">#N/A</definedName>
    <definedName name="_Fill" localSheetId="1" hidden="1">#REF!</definedName>
    <definedName name="_Fill" localSheetId="2" hidden="1">#REF!</definedName>
    <definedName name="_Fill" localSheetId="5" hidden="1">#REF!</definedName>
    <definedName name="_Fill" localSheetId="3" hidden="1">#REF!</definedName>
    <definedName name="_Fill" hidden="1">#REF!</definedName>
    <definedName name="_xlnm._FilterDatabase" localSheetId="1" hidden="1">#REF!</definedName>
    <definedName name="_xlnm._FilterDatabase" localSheetId="2" hidden="1">#REF!</definedName>
    <definedName name="_xlnm._FilterDatabase" localSheetId="5" hidden="1">#REF!</definedName>
    <definedName name="_xlnm._FilterDatabase" localSheetId="6" hidden="1">'PL 09'!$A$7:$S$271</definedName>
    <definedName name="_xlnm._FilterDatabase" localSheetId="3" hidden="1">#REF!</definedName>
    <definedName name="_xlnm._FilterDatabase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hidden="1">#REF!</definedName>
    <definedName name="_NSO2" localSheetId="1" hidden="1">{"'Sheet1'!$L$16"}</definedName>
    <definedName name="_NSO2" localSheetId="2" hidden="1">{"'Sheet1'!$L$16"}</definedName>
    <definedName name="_NSO2" localSheetId="5" hidden="1">{"'Sheet1'!$L$16"}</definedName>
    <definedName name="_NSO2" localSheetId="3" hidden="1">{"'Sheet1'!$L$16"}</definedName>
    <definedName name="_NSO2" hidden="1">{"'Sheet1'!$L$16"}</definedName>
    <definedName name="_Order1" hidden="1">255</definedName>
    <definedName name="_Order2" hidden="1">255</definedName>
    <definedName name="_Sort" localSheetId="1" hidden="1">#REF!</definedName>
    <definedName name="_Sort" localSheetId="2" hidden="1">#REF!</definedName>
    <definedName name="_Sort" localSheetId="5" hidden="1">#REF!</definedName>
    <definedName name="_Sort" localSheetId="3" hidden="1">#REF!</definedName>
    <definedName name="_Sort" hidden="1">#REF!</definedName>
    <definedName name="abd" localSheetId="1" hidden="1">{#N/A,#N/A,TRUE,"BT M200 da 10x20"}</definedName>
    <definedName name="abd" localSheetId="2" hidden="1">{#N/A,#N/A,TRUE,"BT M200 da 10x20"}</definedName>
    <definedName name="abd" localSheetId="5" hidden="1">{#N/A,#N/A,TRUE,"BT M200 da 10x20"}</definedName>
    <definedName name="abd" localSheetId="3" hidden="1">{#N/A,#N/A,TRUE,"BT M200 da 10x20"}</definedName>
    <definedName name="abd" hidden="1">{#N/A,#N/A,TRUE,"BT M200 da 10x20"}</definedName>
    <definedName name="anscount" hidden="1">3</definedName>
    <definedName name="Code" localSheetId="1" hidden="1">#REF!</definedName>
    <definedName name="Code" localSheetId="2" hidden="1">#REF!</definedName>
    <definedName name="Code" localSheetId="5" hidden="1">#REF!</definedName>
    <definedName name="Code" localSheetId="3" hidden="1">#REF!</definedName>
    <definedName name="Code" hidden="1">#REF!</definedName>
    <definedName name="data1" localSheetId="1" hidden="1">#REF!</definedName>
    <definedName name="data1" localSheetId="2" hidden="1">#REF!</definedName>
    <definedName name="data1" localSheetId="5" hidden="1">#REF!</definedName>
    <definedName name="data1" localSheetId="3" hidden="1">#REF!</definedName>
    <definedName name="data1" hidden="1">#REF!</definedName>
    <definedName name="data2" localSheetId="1" hidden="1">#REF!</definedName>
    <definedName name="data2" localSheetId="2" hidden="1">#REF!</definedName>
    <definedName name="data2" localSheetId="5" hidden="1">#REF!</definedName>
    <definedName name="data2" localSheetId="3" hidden="1">#REF!</definedName>
    <definedName name="data2" hidden="1">#REF!</definedName>
    <definedName name="data3" localSheetId="1" hidden="1">#REF!</definedName>
    <definedName name="data3" localSheetId="2" hidden="1">#REF!</definedName>
    <definedName name="data3" hidden="1">#REF!</definedName>
    <definedName name="dien" localSheetId="1" hidden="1">{"'Sheet1'!$L$16"}</definedName>
    <definedName name="dien" localSheetId="2" hidden="1">{"'Sheet1'!$L$16"}</definedName>
    <definedName name="dien" localSheetId="5" hidden="1">{"'Sheet1'!$L$16"}</definedName>
    <definedName name="dien" localSheetId="3" hidden="1">{"'Sheet1'!$L$16"}</definedName>
    <definedName name="dien" hidden="1">{"'Sheet1'!$L$16"}</definedName>
    <definedName name="Discount" localSheetId="1" hidden="1">#REF!</definedName>
    <definedName name="Discount" localSheetId="2" hidden="1">#REF!</definedName>
    <definedName name="Discount" hidden="1">#REF!</definedName>
    <definedName name="display_area_2" localSheetId="1" hidden="1">#REF!</definedName>
    <definedName name="display_area_2" localSheetId="2" hidden="1">#REF!</definedName>
    <definedName name="display_area_2" hidden="1">#REF!</definedName>
    <definedName name="f" localSheetId="1" hidden="1">{"'Sheet1'!$L$16"}</definedName>
    <definedName name="f" localSheetId="2" hidden="1">{"'Sheet1'!$L$16"}</definedName>
    <definedName name="f" localSheetId="5" hidden="1">{"'Sheet1'!$L$16"}</definedName>
    <definedName name="f" localSheetId="3" hidden="1">{"'Sheet1'!$L$16"}</definedName>
    <definedName name="f" hidden="1">{"'Sheet1'!$L$16"}</definedName>
    <definedName name="FCode" localSheetId="1" hidden="1">#REF!</definedName>
    <definedName name="FCode" localSheetId="2" hidden="1">#REF!</definedName>
    <definedName name="FCode" hidden="1">#REF!</definedName>
    <definedName name="fdvjsidf" localSheetId="1" hidden="1">{"'Sheet1'!$L$16"}</definedName>
    <definedName name="fdvjsidf" localSheetId="2" hidden="1">{"'Sheet1'!$L$16"}</definedName>
    <definedName name="fdvjsidf" localSheetId="5" hidden="1">{"'Sheet1'!$L$16"}</definedName>
    <definedName name="fdvjsidf" localSheetId="3" hidden="1">{"'Sheet1'!$L$16"}</definedName>
    <definedName name="fdvjsidf" hidden="1">{"'Sheet1'!$L$16"}</definedName>
    <definedName name="FG" localSheetId="1" hidden="1">{"'Sheet1'!$L$16"}</definedName>
    <definedName name="FG" localSheetId="2" hidden="1">{"'Sheet1'!$L$16"}</definedName>
    <definedName name="FG" localSheetId="5" hidden="1">{"'Sheet1'!$L$16"}</definedName>
    <definedName name="FG" localSheetId="3" hidden="1">{"'Sheet1'!$L$16"}</definedName>
    <definedName name="FG" hidden="1">{"'Sheet1'!$L$16"}</definedName>
    <definedName name="h" localSheetId="1" hidden="1">{"'Sheet1'!$L$16"}</definedName>
    <definedName name="h" localSheetId="2" hidden="1">{"'Sheet1'!$L$16"}</definedName>
    <definedName name="h" localSheetId="5" hidden="1">{"'Sheet1'!$L$16"}</definedName>
    <definedName name="h" localSheetId="3" hidden="1">{"'Sheet1'!$L$16"}</definedName>
    <definedName name="h" hidden="1">{"'Sheet1'!$L$16"}</definedName>
    <definedName name="HiddenRows" localSheetId="1" hidden="1">#REF!</definedName>
    <definedName name="HiddenRows" localSheetId="2" hidden="1">#REF!</definedName>
    <definedName name="HiddenRows" hidden="1">#REF!</definedName>
    <definedName name="HTML_CodePage" hidden="1">950</definedName>
    <definedName name="HTML_Control" localSheetId="1" hidden="1">{"'Sheet1'!$L$16"}</definedName>
    <definedName name="HTML_Control" localSheetId="2" hidden="1">{"'Sheet1'!$L$16"}</definedName>
    <definedName name="HTML_Control" localSheetId="5" hidden="1">{"'Sheet1'!$L$16"}</definedName>
    <definedName name="HTML_Control" localSheetId="3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1" hidden="1">{"'Sheet1'!$L$16"}</definedName>
    <definedName name="huy" localSheetId="2" hidden="1">{"'Sheet1'!$L$16"}</definedName>
    <definedName name="huy" localSheetId="5" hidden="1">{"'Sheet1'!$L$16"}</definedName>
    <definedName name="huy" localSheetId="3" hidden="1">{"'Sheet1'!$L$16"}</definedName>
    <definedName name="huy" hidden="1">{"'Sheet1'!$L$16"}</definedName>
    <definedName name="huyen">#REF!</definedName>
    <definedName name="KTGT" localSheetId="1" hidden="1">{"'Sheet1'!$L$16"}</definedName>
    <definedName name="KTGT" localSheetId="2" hidden="1">{"'Sheet1'!$L$16"}</definedName>
    <definedName name="KTGT" localSheetId="5" hidden="1">{"'Sheet1'!$L$16"}</definedName>
    <definedName name="KTGT" localSheetId="3" hidden="1">{"'Sheet1'!$L$16"}</definedName>
    <definedName name="KTGT" hidden="1">{"'Sheet1'!$L$16"}</definedName>
    <definedName name="KV">#REF!</definedName>
    <definedName name="lan" localSheetId="1" hidden="1">{#N/A,#N/A,TRUE,"BT M200 da 10x20"}</definedName>
    <definedName name="lan" localSheetId="2" hidden="1">{#N/A,#N/A,TRUE,"BT M200 da 10x20"}</definedName>
    <definedName name="lan" localSheetId="5" hidden="1">{#N/A,#N/A,TRUE,"BT M200 da 10x20"}</definedName>
    <definedName name="lan" localSheetId="3" hidden="1">{#N/A,#N/A,TRUE,"BT M200 da 10x20"}</definedName>
    <definedName name="lan" hidden="1">{#N/A,#N/A,TRUE,"BT M200 da 10x20"}</definedName>
    <definedName name="Ma_SV">OFFSET(#REF!,,,COUNTA(#REF!))</definedName>
    <definedName name="moi" localSheetId="1" hidden="1">{"'Sheet1'!$L$16"}</definedName>
    <definedName name="moi" localSheetId="2" hidden="1">{"'Sheet1'!$L$16"}</definedName>
    <definedName name="moi" localSheetId="5" hidden="1">{"'Sheet1'!$L$16"}</definedName>
    <definedName name="moi" localSheetId="3" hidden="1">{"'Sheet1'!$L$16"}</definedName>
    <definedName name="moi" hidden="1">{"'Sheet1'!$L$16"}</definedName>
    <definedName name="n" localSheetId="1" hidden="1">#REF!</definedName>
    <definedName name="n" localSheetId="2" hidden="1">#REF!</definedName>
    <definedName name="n" hidden="1">#REF!</definedName>
    <definedName name="OrderTable" localSheetId="1" hidden="1">#REF!</definedName>
    <definedName name="OrderTable" localSheetId="2" hidden="1">#REF!</definedName>
    <definedName name="OrderTable" hidden="1">#REF!</definedName>
    <definedName name="_xlnm.Print_Titles" localSheetId="0">'PL 03'!$5:$6</definedName>
    <definedName name="_xlnm.Print_Titles" localSheetId="4">'PL 07'!$5:$5</definedName>
    <definedName name="_xlnm.Print_Titles" localSheetId="5">'PL 08'!$5:$6</definedName>
    <definedName name="_xlnm.Print_Titles" localSheetId="6">'PL 09'!$5:$6</definedName>
    <definedName name="_xlnm.Print_Titles" localSheetId="7">'PL 10'!$5:$6</definedName>
    <definedName name="_xlnm.Print_Titles" localSheetId="3">'PL06'!$7:$9</definedName>
    <definedName name="ProdForm" localSheetId="1" hidden="1">#REF!</definedName>
    <definedName name="ProdForm" localSheetId="2" hidden="1">#REF!</definedName>
    <definedName name="ProdForm" localSheetId="3" hidden="1">#REF!</definedName>
    <definedName name="ProdForm" hidden="1">#REF!</definedName>
    <definedName name="Product" localSheetId="1" hidden="1">#REF!</definedName>
    <definedName name="Product" localSheetId="2" hidden="1">#REF!</definedName>
    <definedName name="Product" localSheetId="3" hidden="1">#REF!</definedName>
    <definedName name="Product" hidden="1">#REF!</definedName>
    <definedName name="RCArea" localSheetId="1" hidden="1">#REF!</definedName>
    <definedName name="RCArea" localSheetId="2" hidden="1">#REF!</definedName>
    <definedName name="RCArea" localSheetId="3" hidden="1">#REF!</definedName>
    <definedName name="RCArea" hidden="1">#REF!</definedName>
    <definedName name="SDFSSF">'[1]TÊN TỔ'!$B$5:$B$30</definedName>
    <definedName name="SpecialPrice" localSheetId="1" hidden="1">#REF!</definedName>
    <definedName name="SpecialPrice" localSheetId="2" hidden="1">#REF!</definedName>
    <definedName name="SpecialPrice" localSheetId="5" hidden="1">#REF!</definedName>
    <definedName name="SpecialPrice" localSheetId="3" hidden="1">#REF!</definedName>
    <definedName name="SpecialPrice" hidden="1">#REF!</definedName>
    <definedName name="tbl_ProdInfo" localSheetId="1" hidden="1">#REF!</definedName>
    <definedName name="tbl_ProdInfo" localSheetId="2" hidden="1">#REF!</definedName>
    <definedName name="tbl_ProdInfo" localSheetId="5" hidden="1">#REF!</definedName>
    <definedName name="tbl_ProdInfo" hidden="1">#REF!</definedName>
    <definedName name="TENTO">'[2]TÊN TỔ'!$B$5:$B$30</definedName>
    <definedName name="tha" localSheetId="1" hidden="1">{"'Sheet1'!$L$16"}</definedName>
    <definedName name="tha" localSheetId="2" hidden="1">{"'Sheet1'!$L$16"}</definedName>
    <definedName name="tha" localSheetId="5" hidden="1">{"'Sheet1'!$L$16"}</definedName>
    <definedName name="tha" localSheetId="3" hidden="1">{"'Sheet1'!$L$16"}</definedName>
    <definedName name="tha" hidden="1">{"'Sheet1'!$L$16"}</definedName>
    <definedName name="THDT" localSheetId="1" hidden="1">{"'Sheet1'!$L$16"}</definedName>
    <definedName name="THDT" localSheetId="2" hidden="1">{"'Sheet1'!$L$16"}</definedName>
    <definedName name="THDT" localSheetId="5" hidden="1">{"'Sheet1'!$L$16"}</definedName>
    <definedName name="THDT" localSheetId="3" hidden="1">{"'Sheet1'!$L$16"}</definedName>
    <definedName name="THDT" hidden="1">{"'Sheet1'!$L$16"}</definedName>
    <definedName name="THHD" localSheetId="1" hidden="1">{"'Sheet1'!$L$16"}</definedName>
    <definedName name="THHD" localSheetId="2" hidden="1">{"'Sheet1'!$L$16"}</definedName>
    <definedName name="THHD" localSheetId="5" hidden="1">{"'Sheet1'!$L$16"}</definedName>
    <definedName name="THHD" localSheetId="3" hidden="1">{"'Sheet1'!$L$16"}</definedName>
    <definedName name="THHD" hidden="1">{"'Sheet1'!$L$16"}</definedName>
    <definedName name="THHVT" localSheetId="1" hidden="1">{"'Sheet1'!$L$16"}</definedName>
    <definedName name="THHVT" localSheetId="2" hidden="1">{"'Sheet1'!$L$16"}</definedName>
    <definedName name="THHVT" localSheetId="5" hidden="1">{"'Sheet1'!$L$16"}</definedName>
    <definedName name="THHVT" localSheetId="3" hidden="1">{"'Sheet1'!$L$16"}</definedName>
    <definedName name="THHVT" hidden="1">{"'Sheet1'!$L$16"}</definedName>
    <definedName name="THLeloi" localSheetId="1" hidden="1">{"'Sheet1'!$L$16"}</definedName>
    <definedName name="THLeloi" localSheetId="2" hidden="1">{"'Sheet1'!$L$16"}</definedName>
    <definedName name="THLeloi" localSheetId="5" hidden="1">{"'Sheet1'!$L$16"}</definedName>
    <definedName name="THLeloi" localSheetId="3" hidden="1">{"'Sheet1'!$L$16"}</definedName>
    <definedName name="THLeloi" hidden="1">{"'Sheet1'!$L$16"}</definedName>
    <definedName name="THNgHue" localSheetId="1" hidden="1">{"'Sheet1'!$L$16"}</definedName>
    <definedName name="THNgHue" localSheetId="2" hidden="1">{"'Sheet1'!$L$16"}</definedName>
    <definedName name="THNgHue" localSheetId="5" hidden="1">{"'Sheet1'!$L$16"}</definedName>
    <definedName name="THNgHue" localSheetId="3" hidden="1">{"'Sheet1'!$L$16"}</definedName>
    <definedName name="THNgHue" hidden="1">{"'Sheet1'!$L$16"}</definedName>
    <definedName name="THNgThHoc" localSheetId="1" hidden="1">{"'Sheet1'!$L$16"}</definedName>
    <definedName name="THNgThHoc" localSheetId="2" hidden="1">{"'Sheet1'!$L$16"}</definedName>
    <definedName name="THNgThHoc" localSheetId="5" hidden="1">{"'Sheet1'!$L$16"}</definedName>
    <definedName name="THNgThHoc" localSheetId="3" hidden="1">{"'Sheet1'!$L$16"}</definedName>
    <definedName name="THNgThHoc" hidden="1">{"'Sheet1'!$L$16"}</definedName>
    <definedName name="THQuiCapChan" localSheetId="1" hidden="1">{"'Sheet1'!$L$16"}</definedName>
    <definedName name="THQuiCapChan" localSheetId="2" hidden="1">{"'Sheet1'!$L$16"}</definedName>
    <definedName name="THQuiCapChan" localSheetId="5" hidden="1">{"'Sheet1'!$L$16"}</definedName>
    <definedName name="THQuiCapChan" localSheetId="3" hidden="1">{"'Sheet1'!$L$16"}</definedName>
    <definedName name="THQuiCapChan" hidden="1">{"'Sheet1'!$L$16"}</definedName>
    <definedName name="thQuicaple" localSheetId="1" hidden="1">{"'Sheet1'!$L$16"}</definedName>
    <definedName name="thQuicaple" localSheetId="2" hidden="1">{"'Sheet1'!$L$16"}</definedName>
    <definedName name="thQuicaple" localSheetId="5" hidden="1">{"'Sheet1'!$L$16"}</definedName>
    <definedName name="thQuicaple" localSheetId="3" hidden="1">{"'Sheet1'!$L$16"}</definedName>
    <definedName name="thQuicaple" hidden="1">{"'Sheet1'!$L$16"}</definedName>
    <definedName name="THTranPhu" localSheetId="1" hidden="1">{"'Sheet1'!$L$16"}</definedName>
    <definedName name="THTranPhu" localSheetId="2" hidden="1">{"'Sheet1'!$L$16"}</definedName>
    <definedName name="THTranPhu" localSheetId="5" hidden="1">{"'Sheet1'!$L$16"}</definedName>
    <definedName name="THTranPhu" localSheetId="3" hidden="1">{"'Sheet1'!$L$16"}</definedName>
    <definedName name="THTranPhu" hidden="1">{"'Sheet1'!$L$16"}</definedName>
    <definedName name="TLMH3" localSheetId="1" hidden="1">{"'Sheet1'!$L$16"}</definedName>
    <definedName name="TLMH3" localSheetId="2" hidden="1">{"'Sheet1'!$L$16"}</definedName>
    <definedName name="TLMH3" localSheetId="5" hidden="1">{"'Sheet1'!$L$16"}</definedName>
    <definedName name="TLMH3" localSheetId="3" hidden="1">{"'Sheet1'!$L$16"}</definedName>
    <definedName name="TLMH3" hidden="1">{"'Sheet1'!$L$16"}</definedName>
    <definedName name="TLMT4" localSheetId="1" hidden="1">{#N/A,#N/A,FALSE,"Chi tiÆt"}</definedName>
    <definedName name="TLMT4" localSheetId="2" hidden="1">{#N/A,#N/A,FALSE,"Chi tiÆt"}</definedName>
    <definedName name="TLMT4" localSheetId="5" hidden="1">{#N/A,#N/A,FALSE,"Chi tiÆt"}</definedName>
    <definedName name="TLMT4" localSheetId="3" hidden="1">{#N/A,#N/A,FALSE,"Chi tiÆt"}</definedName>
    <definedName name="TLMT4" hidden="1">{#N/A,#N/A,FALSE,"Chi tiÆt"}</definedName>
    <definedName name="Tthinh" localSheetId="1" hidden="1">{#N/A,#N/A,FALSE,"Chi tiÆt"}</definedName>
    <definedName name="Tthinh" localSheetId="2" hidden="1">{#N/A,#N/A,FALSE,"Chi tiÆt"}</definedName>
    <definedName name="Tthinh" localSheetId="5" hidden="1">{#N/A,#N/A,FALSE,"Chi tiÆt"}</definedName>
    <definedName name="Tthinh" localSheetId="3" hidden="1">{#N/A,#N/A,FALSE,"Chi tiÆt"}</definedName>
    <definedName name="Tthinh" hidden="1">{#N/A,#N/A,FALSE,"Chi tiÆt"}</definedName>
    <definedName name="wrn.aaa." localSheetId="1" hidden="1">{#N/A,#N/A,FALSE,"Sheet1";#N/A,#N/A,FALSE,"Sheet1";#N/A,#N/A,FALSE,"Sheet1"}</definedName>
    <definedName name="wrn.aaa." localSheetId="2" hidden="1">{#N/A,#N/A,FALSE,"Sheet1";#N/A,#N/A,FALSE,"Sheet1";#N/A,#N/A,FALSE,"Sheet1"}</definedName>
    <definedName name="wrn.aaa." localSheetId="5" hidden="1">{#N/A,#N/A,FALSE,"Sheet1";#N/A,#N/A,FALSE,"Sheet1";#N/A,#N/A,FALSE,"Sheet1"}</definedName>
    <definedName name="wrn.aaa." localSheetId="3" hidden="1">{#N/A,#N/A,FALSE,"Sheet1";#N/A,#N/A,FALSE,"Sheet1";#N/A,#N/A,FALSE,"Sheet1"}</definedName>
    <definedName name="wrn.aaa." hidden="1">{#N/A,#N/A,FALSE,"Sheet1";#N/A,#N/A,FALSE,"Sheet1";#N/A,#N/A,FALSE,"Sheet1"}</definedName>
    <definedName name="wrn.chi._.tiÆt." localSheetId="1" hidden="1">{#N/A,#N/A,FALSE,"Chi tiÆt"}</definedName>
    <definedName name="wrn.chi._.tiÆt." localSheetId="2" hidden="1">{#N/A,#N/A,FALSE,"Chi tiÆt"}</definedName>
    <definedName name="wrn.chi._.tiÆt." localSheetId="5" hidden="1">{#N/A,#N/A,FALSE,"Chi tiÆt"}</definedName>
    <definedName name="wrn.chi._.tiÆt." localSheetId="3" hidden="1">{#N/A,#N/A,FALSE,"Chi tiÆt"}</definedName>
    <definedName name="wrn.chi._.tiÆt." hidden="1">{#N/A,#N/A,FALSE,"Chi tiÆt"}</definedName>
    <definedName name="wrn.cong." localSheetId="1" hidden="1">{#N/A,#N/A,FALSE,"Sheet1"}</definedName>
    <definedName name="wrn.cong." localSheetId="2" hidden="1">{#N/A,#N/A,FALSE,"Sheet1"}</definedName>
    <definedName name="wrn.cong." localSheetId="5" hidden="1">{#N/A,#N/A,FALSE,"Sheet1"}</definedName>
    <definedName name="wrn.cong." localSheetId="3" hidden="1">{#N/A,#N/A,FALSE,"Sheet1"}</definedName>
    <definedName name="wrn.cong." hidden="1">{#N/A,#N/A,FALSE,"Sheet1"}</definedName>
    <definedName name="wrn.vd." localSheetId="1" hidden="1">{#N/A,#N/A,TRUE,"BT M200 da 10x20"}</definedName>
    <definedName name="wrn.vd." localSheetId="2" hidden="1">{#N/A,#N/A,TRUE,"BT M200 da 10x20"}</definedName>
    <definedName name="wrn.vd." localSheetId="5" hidden="1">{#N/A,#N/A,TRUE,"BT M200 da 10x20"}</definedName>
    <definedName name="wrn.vd." localSheetId="3" hidden="1">{#N/A,#N/A,TRUE,"BT M200 da 10x20"}</definedName>
    <definedName name="wrn.vd." hidden="1">{#N/A,#N/A,TRUE,"BT M200 da 10x20"}</definedName>
    <definedName name="x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I9" i="11"/>
  <c r="I10" i="11"/>
  <c r="I11" i="11"/>
  <c r="I12" i="11"/>
  <c r="I13" i="11"/>
  <c r="I8" i="11"/>
  <c r="G9" i="11"/>
  <c r="G10" i="11"/>
  <c r="G11" i="11"/>
  <c r="G12" i="11"/>
  <c r="G13" i="11"/>
  <c r="G8" i="11"/>
  <c r="E9" i="11"/>
  <c r="E10" i="11"/>
  <c r="E11" i="11"/>
  <c r="E12" i="11"/>
  <c r="E13" i="11"/>
  <c r="E8" i="11"/>
  <c r="J9" i="12"/>
  <c r="J10" i="12"/>
  <c r="J11" i="12"/>
  <c r="J12" i="12"/>
  <c r="J13" i="12"/>
  <c r="J8" i="12"/>
  <c r="H9" i="12"/>
  <c r="H10" i="12"/>
  <c r="H11" i="12"/>
  <c r="H12" i="12"/>
  <c r="H13" i="12"/>
  <c r="H8" i="12"/>
  <c r="E9" i="12"/>
  <c r="E10" i="12"/>
  <c r="E11" i="12"/>
  <c r="E12" i="12"/>
  <c r="E13" i="12"/>
  <c r="E8" i="12"/>
  <c r="F48" i="1"/>
  <c r="E48" i="1"/>
  <c r="D9" i="7"/>
  <c r="D10" i="7"/>
  <c r="D11" i="7"/>
  <c r="D12" i="7"/>
  <c r="D13" i="7"/>
  <c r="D14" i="7"/>
  <c r="D15" i="7"/>
  <c r="D16" i="7"/>
  <c r="D17" i="7"/>
  <c r="D18" i="7"/>
  <c r="D19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9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6" i="7"/>
  <c r="D167" i="7"/>
  <c r="D168" i="7"/>
  <c r="D169" i="7"/>
  <c r="D170" i="7"/>
  <c r="D171" i="7"/>
  <c r="D172" i="7"/>
  <c r="D173" i="7"/>
  <c r="D174" i="7"/>
  <c r="D175" i="7"/>
  <c r="D177" i="7"/>
  <c r="D178" i="7"/>
  <c r="D179" i="7"/>
  <c r="D180" i="7"/>
  <c r="D181" i="7"/>
  <c r="L23" i="4"/>
  <c r="H23" i="4"/>
  <c r="D23" i="4"/>
  <c r="D20" i="7" l="1"/>
  <c r="D58" i="7"/>
  <c r="D105" i="7"/>
  <c r="D8" i="7"/>
  <c r="D161" i="7"/>
  <c r="D129" i="7"/>
  <c r="C14" i="9"/>
  <c r="D14" i="9"/>
  <c r="D13" i="9"/>
  <c r="C13" i="9"/>
  <c r="C12" i="9" s="1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 l="1"/>
  <c r="D12" i="9"/>
  <c r="D33" i="9"/>
  <c r="C33" i="9"/>
  <c r="D32" i="9"/>
  <c r="C32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0" i="9"/>
  <c r="C30" i="9"/>
  <c r="D29" i="9"/>
  <c r="C29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7" i="9"/>
  <c r="C27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F25" i="9"/>
  <c r="F24" i="9" s="1"/>
  <c r="C25" i="9"/>
  <c r="R24" i="9"/>
  <c r="Q24" i="9"/>
  <c r="P24" i="9"/>
  <c r="O24" i="9"/>
  <c r="N24" i="9"/>
  <c r="M24" i="9"/>
  <c r="L24" i="9"/>
  <c r="K24" i="9"/>
  <c r="J24" i="9"/>
  <c r="I24" i="9"/>
  <c r="H24" i="9"/>
  <c r="G24" i="9"/>
  <c r="E24" i="9"/>
  <c r="D23" i="9"/>
  <c r="C23" i="9"/>
  <c r="D22" i="9"/>
  <c r="C22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0" i="9"/>
  <c r="C20" i="9"/>
  <c r="D19" i="9"/>
  <c r="C19" i="9"/>
  <c r="D18" i="9"/>
  <c r="C18" i="9"/>
  <c r="D17" i="9"/>
  <c r="C17" i="9"/>
  <c r="D16" i="9"/>
  <c r="C16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1" i="9"/>
  <c r="D10" i="9" s="1"/>
  <c r="C11" i="9"/>
  <c r="C10" i="9" s="1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9" i="9"/>
  <c r="D8" i="9" s="1"/>
  <c r="C9" i="9"/>
  <c r="C8" i="9" s="1"/>
  <c r="R8" i="9"/>
  <c r="R7" i="9" s="1"/>
  <c r="Q8" i="9"/>
  <c r="Q7" i="9" s="1"/>
  <c r="P8" i="9"/>
  <c r="O8" i="9"/>
  <c r="N8" i="9"/>
  <c r="M8" i="9"/>
  <c r="L8" i="9"/>
  <c r="K8" i="9"/>
  <c r="J8" i="9"/>
  <c r="I8" i="9"/>
  <c r="H8" i="9"/>
  <c r="G8" i="9"/>
  <c r="F8" i="9"/>
  <c r="E8" i="9"/>
  <c r="E7" i="9" s="1"/>
  <c r="F7" i="9" l="1"/>
  <c r="D28" i="9"/>
  <c r="K7" i="9"/>
  <c r="L7" i="9"/>
  <c r="M7" i="9"/>
  <c r="H7" i="9"/>
  <c r="N7" i="9"/>
  <c r="I7" i="9"/>
  <c r="O7" i="9"/>
  <c r="J7" i="9"/>
  <c r="P7" i="9"/>
  <c r="D21" i="9"/>
  <c r="C24" i="9"/>
  <c r="C28" i="9"/>
  <c r="G7" i="9"/>
  <c r="C26" i="9"/>
  <c r="C15" i="9"/>
  <c r="D26" i="9"/>
  <c r="D15" i="9"/>
  <c r="C21" i="9"/>
  <c r="C31" i="9"/>
  <c r="D24" i="9"/>
  <c r="D31" i="9"/>
  <c r="D25" i="9"/>
  <c r="D7" i="9" l="1"/>
  <c r="C7" i="9"/>
  <c r="D47" i="8"/>
  <c r="D46" i="8"/>
  <c r="F45" i="8"/>
  <c r="D44" i="8"/>
  <c r="D43" i="8" s="1"/>
  <c r="K43" i="8"/>
  <c r="J43" i="8"/>
  <c r="I43" i="8"/>
  <c r="H43" i="8"/>
  <c r="G43" i="8"/>
  <c r="F43" i="8"/>
  <c r="E43" i="8"/>
  <c r="D42" i="8"/>
  <c r="D41" i="8"/>
  <c r="D40" i="8"/>
  <c r="D39" i="8"/>
  <c r="D38" i="8"/>
  <c r="D37" i="8"/>
  <c r="D36" i="8"/>
  <c r="D35" i="8"/>
  <c r="D34" i="8"/>
  <c r="D33" i="8"/>
  <c r="D32" i="8"/>
  <c r="K31" i="8"/>
  <c r="J31" i="8"/>
  <c r="I31" i="8"/>
  <c r="H31" i="8"/>
  <c r="G31" i="8"/>
  <c r="F31" i="8"/>
  <c r="E31" i="8"/>
  <c r="D30" i="8"/>
  <c r="D29" i="8"/>
  <c r="D28" i="8"/>
  <c r="D27" i="8"/>
  <c r="D26" i="8"/>
  <c r="K25" i="8"/>
  <c r="J25" i="8"/>
  <c r="I25" i="8"/>
  <c r="H25" i="8"/>
  <c r="G25" i="8"/>
  <c r="F25" i="8"/>
  <c r="E25" i="8"/>
  <c r="D24" i="8"/>
  <c r="D23" i="8"/>
  <c r="D22" i="8"/>
  <c r="D21" i="8"/>
  <c r="D20" i="8"/>
  <c r="D19" i="8"/>
  <c r="K18" i="8"/>
  <c r="J18" i="8"/>
  <c r="I18" i="8"/>
  <c r="H18" i="8"/>
  <c r="G18" i="8"/>
  <c r="F18" i="8"/>
  <c r="E18" i="8"/>
  <c r="D17" i="8"/>
  <c r="D16" i="8"/>
  <c r="D15" i="8"/>
  <c r="D14" i="8"/>
  <c r="D13" i="8"/>
  <c r="D12" i="8"/>
  <c r="D11" i="8"/>
  <c r="D10" i="8"/>
  <c r="L9" i="8"/>
  <c r="K9" i="8"/>
  <c r="J9" i="8"/>
  <c r="I9" i="8"/>
  <c r="H9" i="8"/>
  <c r="G9" i="8"/>
  <c r="F9" i="8"/>
  <c r="E9" i="8"/>
  <c r="D8" i="8"/>
  <c r="D7" i="8" s="1"/>
  <c r="L7" i="8"/>
  <c r="K7" i="8"/>
  <c r="J7" i="8"/>
  <c r="I7" i="8"/>
  <c r="H7" i="8"/>
  <c r="G7" i="8"/>
  <c r="F7" i="8"/>
  <c r="F6" i="8" s="1"/>
  <c r="E7" i="8"/>
  <c r="J6" i="8" l="1"/>
  <c r="I6" i="8"/>
  <c r="L6" i="8"/>
  <c r="D18" i="8"/>
  <c r="D45" i="8"/>
  <c r="D25" i="8"/>
  <c r="D6" i="8" s="1"/>
  <c r="G6" i="8"/>
  <c r="H6" i="8"/>
  <c r="E6" i="8"/>
  <c r="K6" i="8"/>
  <c r="D31" i="8"/>
  <c r="D9" i="8"/>
  <c r="E271" i="7" l="1"/>
  <c r="D271" i="7"/>
  <c r="E270" i="7"/>
  <c r="D270" i="7"/>
  <c r="E269" i="7"/>
  <c r="D269" i="7"/>
  <c r="E268" i="7"/>
  <c r="D268" i="7"/>
  <c r="E267" i="7"/>
  <c r="D267" i="7"/>
  <c r="E266" i="7"/>
  <c r="D266" i="7"/>
  <c r="E265" i="7"/>
  <c r="D265" i="7"/>
  <c r="E264" i="7"/>
  <c r="D264" i="7"/>
  <c r="S263" i="7"/>
  <c r="R263" i="7"/>
  <c r="Q263" i="7"/>
  <c r="P263" i="7"/>
  <c r="O263" i="7"/>
  <c r="N263" i="7"/>
  <c r="M263" i="7"/>
  <c r="L263" i="7"/>
  <c r="K263" i="7"/>
  <c r="J263" i="7"/>
  <c r="I263" i="7"/>
  <c r="H263" i="7"/>
  <c r="G263" i="7"/>
  <c r="F263" i="7"/>
  <c r="E262" i="7"/>
  <c r="D262" i="7"/>
  <c r="E261" i="7"/>
  <c r="D261" i="7"/>
  <c r="E260" i="7"/>
  <c r="D260" i="7"/>
  <c r="E259" i="7"/>
  <c r="D259" i="7"/>
  <c r="E258" i="7"/>
  <c r="D258" i="7"/>
  <c r="E257" i="7"/>
  <c r="D257" i="7"/>
  <c r="E256" i="7"/>
  <c r="D256" i="7"/>
  <c r="E255" i="7"/>
  <c r="D255" i="7"/>
  <c r="E254" i="7"/>
  <c r="D254" i="7"/>
  <c r="E253" i="7"/>
  <c r="D253" i="7"/>
  <c r="E252" i="7"/>
  <c r="D252" i="7"/>
  <c r="S251" i="7"/>
  <c r="R251" i="7"/>
  <c r="Q251" i="7"/>
  <c r="P251" i="7"/>
  <c r="O251" i="7"/>
  <c r="N251" i="7"/>
  <c r="M251" i="7"/>
  <c r="L251" i="7"/>
  <c r="K251" i="7"/>
  <c r="J251" i="7"/>
  <c r="I251" i="7"/>
  <c r="H251" i="7"/>
  <c r="G251" i="7"/>
  <c r="F251" i="7"/>
  <c r="E250" i="7"/>
  <c r="D250" i="7"/>
  <c r="E249" i="7"/>
  <c r="D249" i="7"/>
  <c r="E248" i="7"/>
  <c r="D248" i="7"/>
  <c r="E247" i="7"/>
  <c r="D247" i="7"/>
  <c r="E246" i="7"/>
  <c r="D246" i="7"/>
  <c r="E245" i="7"/>
  <c r="D245" i="7"/>
  <c r="E244" i="7"/>
  <c r="D244" i="7"/>
  <c r="E243" i="7"/>
  <c r="D243" i="7"/>
  <c r="E242" i="7"/>
  <c r="D242" i="7"/>
  <c r="E241" i="7"/>
  <c r="D241" i="7"/>
  <c r="E240" i="7"/>
  <c r="D240" i="7"/>
  <c r="E239" i="7"/>
  <c r="D239" i="7"/>
  <c r="E238" i="7"/>
  <c r="D238" i="7"/>
  <c r="E237" i="7"/>
  <c r="D237" i="7"/>
  <c r="E236" i="7"/>
  <c r="D236" i="7"/>
  <c r="E235" i="7"/>
  <c r="D235" i="7"/>
  <c r="E234" i="7"/>
  <c r="D234" i="7"/>
  <c r="E233" i="7"/>
  <c r="D233" i="7"/>
  <c r="E232" i="7"/>
  <c r="D232" i="7"/>
  <c r="S231" i="7"/>
  <c r="R231" i="7"/>
  <c r="Q231" i="7"/>
  <c r="P231" i="7"/>
  <c r="O231" i="7"/>
  <c r="N231" i="7"/>
  <c r="M231" i="7"/>
  <c r="L231" i="7"/>
  <c r="K231" i="7"/>
  <c r="J231" i="7"/>
  <c r="I231" i="7"/>
  <c r="H231" i="7"/>
  <c r="G231" i="7"/>
  <c r="F231" i="7"/>
  <c r="E230" i="7"/>
  <c r="D230" i="7"/>
  <c r="E229" i="7"/>
  <c r="D229" i="7"/>
  <c r="E228" i="7"/>
  <c r="D228" i="7"/>
  <c r="E227" i="7"/>
  <c r="D227" i="7"/>
  <c r="E226" i="7"/>
  <c r="D226" i="7"/>
  <c r="E225" i="7"/>
  <c r="D225" i="7"/>
  <c r="E224" i="7"/>
  <c r="D224" i="7"/>
  <c r="E223" i="7"/>
  <c r="D223" i="7"/>
  <c r="E222" i="7"/>
  <c r="D222" i="7"/>
  <c r="E221" i="7"/>
  <c r="D221" i="7"/>
  <c r="E220" i="7"/>
  <c r="D220" i="7"/>
  <c r="E219" i="7"/>
  <c r="D219" i="7"/>
  <c r="E218" i="7"/>
  <c r="D218" i="7"/>
  <c r="S217" i="7"/>
  <c r="R217" i="7"/>
  <c r="Q217" i="7"/>
  <c r="P217" i="7"/>
  <c r="O217" i="7"/>
  <c r="N217" i="7"/>
  <c r="M217" i="7"/>
  <c r="L217" i="7"/>
  <c r="K217" i="7"/>
  <c r="J217" i="7"/>
  <c r="I217" i="7"/>
  <c r="H217" i="7"/>
  <c r="G217" i="7"/>
  <c r="F217" i="7"/>
  <c r="E216" i="7"/>
  <c r="D216" i="7"/>
  <c r="E215" i="7"/>
  <c r="D215" i="7"/>
  <c r="E214" i="7"/>
  <c r="D214" i="7"/>
  <c r="E213" i="7"/>
  <c r="D213" i="7"/>
  <c r="E212" i="7"/>
  <c r="D212" i="7"/>
  <c r="E211" i="7"/>
  <c r="D211" i="7"/>
  <c r="E210" i="7"/>
  <c r="D210" i="7"/>
  <c r="E209" i="7"/>
  <c r="D209" i="7"/>
  <c r="E208" i="7"/>
  <c r="D208" i="7"/>
  <c r="E207" i="7"/>
  <c r="D207" i="7"/>
  <c r="E206" i="7"/>
  <c r="D206" i="7"/>
  <c r="E205" i="7"/>
  <c r="D205" i="7"/>
  <c r="E204" i="7"/>
  <c r="D204" i="7"/>
  <c r="E203" i="7"/>
  <c r="D203" i="7"/>
  <c r="E202" i="7"/>
  <c r="D202" i="7"/>
  <c r="E201" i="7"/>
  <c r="D201" i="7"/>
  <c r="E200" i="7"/>
  <c r="D200" i="7"/>
  <c r="E199" i="7"/>
  <c r="D199" i="7"/>
  <c r="E198" i="7"/>
  <c r="D198" i="7"/>
  <c r="E197" i="7"/>
  <c r="D197" i="7"/>
  <c r="E196" i="7"/>
  <c r="D196" i="7"/>
  <c r="E195" i="7"/>
  <c r="D195" i="7"/>
  <c r="E194" i="7"/>
  <c r="D194" i="7"/>
  <c r="E193" i="7"/>
  <c r="D193" i="7"/>
  <c r="S192" i="7"/>
  <c r="R192" i="7"/>
  <c r="Q192" i="7"/>
  <c r="P192" i="7"/>
  <c r="O192" i="7"/>
  <c r="N192" i="7"/>
  <c r="M192" i="7"/>
  <c r="L192" i="7"/>
  <c r="K192" i="7"/>
  <c r="J192" i="7"/>
  <c r="I192" i="7"/>
  <c r="H192" i="7"/>
  <c r="G192" i="7"/>
  <c r="F192" i="7"/>
  <c r="E191" i="7"/>
  <c r="D191" i="7"/>
  <c r="E190" i="7"/>
  <c r="D190" i="7"/>
  <c r="E189" i="7"/>
  <c r="D189" i="7"/>
  <c r="E188" i="7"/>
  <c r="D188" i="7"/>
  <c r="E187" i="7"/>
  <c r="D187" i="7"/>
  <c r="G186" i="7"/>
  <c r="E186" i="7" s="1"/>
  <c r="D186" i="7"/>
  <c r="S185" i="7"/>
  <c r="E185" i="7" s="1"/>
  <c r="D185" i="7"/>
  <c r="S184" i="7"/>
  <c r="E184" i="7" s="1"/>
  <c r="D184" i="7"/>
  <c r="E183" i="7"/>
  <c r="D183" i="7"/>
  <c r="O182" i="7"/>
  <c r="E182" i="7" s="1"/>
  <c r="N182" i="7"/>
  <c r="D182" i="7" s="1"/>
  <c r="D176" i="7" s="1"/>
  <c r="E181" i="7"/>
  <c r="S180" i="7"/>
  <c r="E180" i="7" s="1"/>
  <c r="E179" i="7"/>
  <c r="E178" i="7"/>
  <c r="S177" i="7"/>
  <c r="E177" i="7" s="1"/>
  <c r="R176" i="7"/>
  <c r="Q176" i="7"/>
  <c r="P176" i="7"/>
  <c r="M176" i="7"/>
  <c r="L176" i="7"/>
  <c r="K176" i="7"/>
  <c r="J176" i="7"/>
  <c r="I176" i="7"/>
  <c r="H176" i="7"/>
  <c r="F176" i="7"/>
  <c r="E175" i="7"/>
  <c r="E174" i="7"/>
  <c r="E173" i="7"/>
  <c r="E172" i="7"/>
  <c r="E171" i="7"/>
  <c r="E170" i="7"/>
  <c r="E169" i="7"/>
  <c r="E168" i="7"/>
  <c r="E167" i="7"/>
  <c r="E166" i="7"/>
  <c r="E165" i="7"/>
  <c r="S161" i="7"/>
  <c r="R161" i="7"/>
  <c r="Q161" i="7"/>
  <c r="P161" i="7"/>
  <c r="O161" i="7"/>
  <c r="N161" i="7"/>
  <c r="M161" i="7"/>
  <c r="L161" i="7"/>
  <c r="K161" i="7"/>
  <c r="J161" i="7"/>
  <c r="I161" i="7"/>
  <c r="H161" i="7"/>
  <c r="G161" i="7"/>
  <c r="F161" i="7"/>
  <c r="S159" i="7"/>
  <c r="R159" i="7"/>
  <c r="Q159" i="7"/>
  <c r="P159" i="7"/>
  <c r="O159" i="7"/>
  <c r="N159" i="7"/>
  <c r="M159" i="7"/>
  <c r="L159" i="7"/>
  <c r="K159" i="7"/>
  <c r="J159" i="7"/>
  <c r="I159" i="7"/>
  <c r="H159" i="7"/>
  <c r="G159" i="7"/>
  <c r="F159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S129" i="7"/>
  <c r="R129" i="7"/>
  <c r="Q129" i="7"/>
  <c r="P129" i="7"/>
  <c r="O129" i="7"/>
  <c r="N129" i="7"/>
  <c r="M129" i="7"/>
  <c r="L129" i="7"/>
  <c r="K129" i="7"/>
  <c r="J129" i="7"/>
  <c r="I129" i="7"/>
  <c r="H129" i="7"/>
  <c r="G129" i="7"/>
  <c r="F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S105" i="7"/>
  <c r="R105" i="7"/>
  <c r="Q105" i="7"/>
  <c r="P105" i="7"/>
  <c r="O105" i="7"/>
  <c r="N105" i="7"/>
  <c r="M105" i="7"/>
  <c r="L105" i="7"/>
  <c r="K105" i="7"/>
  <c r="J105" i="7"/>
  <c r="I105" i="7"/>
  <c r="H105" i="7"/>
  <c r="G105" i="7"/>
  <c r="F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Q88" i="7"/>
  <c r="E88" i="7" s="1"/>
  <c r="E87" i="7"/>
  <c r="E86" i="7"/>
  <c r="O85" i="7"/>
  <c r="E85" i="7" s="1"/>
  <c r="Q84" i="7"/>
  <c r="E84" i="7" s="1"/>
  <c r="Q83" i="7"/>
  <c r="E83" i="7" s="1"/>
  <c r="I82" i="7"/>
  <c r="E82" i="7" s="1"/>
  <c r="H82" i="7"/>
  <c r="D82" i="7" s="1"/>
  <c r="I81" i="7"/>
  <c r="H81" i="7"/>
  <c r="D81" i="7" s="1"/>
  <c r="G81" i="7"/>
  <c r="G78" i="7" s="1"/>
  <c r="Q80" i="7"/>
  <c r="I80" i="7"/>
  <c r="H80" i="7"/>
  <c r="D80" i="7" s="1"/>
  <c r="E79" i="7"/>
  <c r="S78" i="7"/>
  <c r="R78" i="7"/>
  <c r="P78" i="7"/>
  <c r="N78" i="7"/>
  <c r="M78" i="7"/>
  <c r="L78" i="7"/>
  <c r="K78" i="7"/>
  <c r="J78" i="7"/>
  <c r="F7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19" i="7"/>
  <c r="E18" i="7"/>
  <c r="E17" i="7"/>
  <c r="E16" i="7"/>
  <c r="E15" i="7"/>
  <c r="E14" i="7"/>
  <c r="E13" i="7"/>
  <c r="E12" i="7"/>
  <c r="E11" i="7"/>
  <c r="E10" i="7"/>
  <c r="E9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K7" i="7" l="1"/>
  <c r="D78" i="7"/>
  <c r="L7" i="7"/>
  <c r="M7" i="7"/>
  <c r="F7" i="7"/>
  <c r="P7" i="7"/>
  <c r="O176" i="7"/>
  <c r="J7" i="7"/>
  <c r="R7" i="7"/>
  <c r="O78" i="7"/>
  <c r="E80" i="7"/>
  <c r="H78" i="7"/>
  <c r="H7" i="7" s="1"/>
  <c r="D278" i="7"/>
  <c r="I78" i="7"/>
  <c r="I7" i="7" s="1"/>
  <c r="D231" i="7"/>
  <c r="D251" i="7"/>
  <c r="E263" i="7"/>
  <c r="D217" i="7"/>
  <c r="E217" i="7"/>
  <c r="E161" i="7"/>
  <c r="E192" i="7"/>
  <c r="E105" i="7"/>
  <c r="E129" i="7"/>
  <c r="D192" i="7"/>
  <c r="D277" i="7"/>
  <c r="E251" i="7"/>
  <c r="D263" i="7"/>
  <c r="E8" i="7"/>
  <c r="D275" i="7"/>
  <c r="D276" i="7"/>
  <c r="E20" i="7"/>
  <c r="E231" i="7"/>
  <c r="E176" i="7"/>
  <c r="E81" i="7"/>
  <c r="Q78" i="7"/>
  <c r="Q7" i="7" s="1"/>
  <c r="G176" i="7"/>
  <c r="G7" i="7" s="1"/>
  <c r="S176" i="7"/>
  <c r="S7" i="7" s="1"/>
  <c r="N176" i="7"/>
  <c r="N7" i="7" s="1"/>
  <c r="D7" i="7" l="1"/>
  <c r="E78" i="7"/>
  <c r="O7" i="7"/>
  <c r="E7" i="7"/>
  <c r="D279" i="7"/>
  <c r="E172" i="6" l="1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V102" i="6"/>
  <c r="U102" i="6"/>
  <c r="T102" i="6"/>
  <c r="S102" i="6"/>
  <c r="R102" i="6"/>
  <c r="Q102" i="6"/>
  <c r="P102" i="6"/>
  <c r="O102" i="6"/>
  <c r="N102" i="6"/>
  <c r="M102" i="6"/>
  <c r="L102" i="6"/>
  <c r="K102" i="6"/>
  <c r="J102" i="6"/>
  <c r="I102" i="6"/>
  <c r="H102" i="6"/>
  <c r="G102" i="6"/>
  <c r="F102" i="6"/>
  <c r="D102" i="6"/>
  <c r="C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V67" i="6"/>
  <c r="U67" i="6"/>
  <c r="T67" i="6"/>
  <c r="S67" i="6"/>
  <c r="R67" i="6"/>
  <c r="Q67" i="6"/>
  <c r="P67" i="6"/>
  <c r="O67" i="6"/>
  <c r="N67" i="6"/>
  <c r="M67" i="6"/>
  <c r="L67" i="6"/>
  <c r="K67" i="6"/>
  <c r="J67" i="6"/>
  <c r="I67" i="6"/>
  <c r="H67" i="6"/>
  <c r="G67" i="6"/>
  <c r="F67" i="6"/>
  <c r="D67" i="6"/>
  <c r="C67" i="6"/>
  <c r="E66" i="6"/>
  <c r="E65" i="6"/>
  <c r="E64" i="6"/>
  <c r="K63" i="6"/>
  <c r="E63" i="6" s="1"/>
  <c r="I62" i="6"/>
  <c r="E62" i="6" s="1"/>
  <c r="E61" i="6"/>
  <c r="E60" i="6"/>
  <c r="E59" i="6"/>
  <c r="E58" i="6"/>
  <c r="E57" i="6"/>
  <c r="E56" i="6"/>
  <c r="E55" i="6"/>
  <c r="J54" i="6"/>
  <c r="I54" i="6"/>
  <c r="E53" i="6"/>
  <c r="K52" i="6"/>
  <c r="J52" i="6"/>
  <c r="E51" i="6"/>
  <c r="E50" i="6"/>
  <c r="J49" i="6"/>
  <c r="I49" i="6"/>
  <c r="K48" i="6"/>
  <c r="E47" i="6"/>
  <c r="E46" i="6"/>
  <c r="E45" i="6"/>
  <c r="E44" i="6"/>
  <c r="E43" i="6"/>
  <c r="E42" i="6"/>
  <c r="E41" i="6"/>
  <c r="E40" i="6"/>
  <c r="E39" i="6"/>
  <c r="E38" i="6"/>
  <c r="V37" i="6"/>
  <c r="U37" i="6"/>
  <c r="T37" i="6"/>
  <c r="S37" i="6"/>
  <c r="R37" i="6"/>
  <c r="Q37" i="6"/>
  <c r="P37" i="6"/>
  <c r="O37" i="6"/>
  <c r="N37" i="6"/>
  <c r="M37" i="6"/>
  <c r="L37" i="6"/>
  <c r="H37" i="6"/>
  <c r="G37" i="6"/>
  <c r="F37" i="6"/>
  <c r="D37" i="6"/>
  <c r="C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V8" i="6"/>
  <c r="U8" i="6"/>
  <c r="T8" i="6"/>
  <c r="S8" i="6"/>
  <c r="R8" i="6"/>
  <c r="Q8" i="6"/>
  <c r="Q7" i="6" s="1"/>
  <c r="P8" i="6"/>
  <c r="O8" i="6"/>
  <c r="N8" i="6"/>
  <c r="M8" i="6"/>
  <c r="L8" i="6"/>
  <c r="K8" i="6"/>
  <c r="J8" i="6"/>
  <c r="I8" i="6"/>
  <c r="H8" i="6"/>
  <c r="G8" i="6"/>
  <c r="F8" i="6"/>
  <c r="D8" i="6"/>
  <c r="C8" i="6"/>
  <c r="P7" i="6"/>
  <c r="N7" i="6"/>
  <c r="S7" i="6" l="1"/>
  <c r="L7" i="6"/>
  <c r="E54" i="6"/>
  <c r="E49" i="6"/>
  <c r="R7" i="6"/>
  <c r="C7" i="6"/>
  <c r="E52" i="6"/>
  <c r="F7" i="6"/>
  <c r="M7" i="6"/>
  <c r="H7" i="6"/>
  <c r="O7" i="6"/>
  <c r="D7" i="6"/>
  <c r="K37" i="6"/>
  <c r="K7" i="6" s="1"/>
  <c r="E102" i="6"/>
  <c r="V7" i="6"/>
  <c r="E8" i="6"/>
  <c r="T7" i="6"/>
  <c r="J37" i="6"/>
  <c r="J7" i="6" s="1"/>
  <c r="U7" i="6"/>
  <c r="G7" i="6"/>
  <c r="E48" i="6"/>
  <c r="E67" i="6"/>
  <c r="I37" i="6"/>
  <c r="I7" i="6" s="1"/>
  <c r="E37" i="6" l="1"/>
  <c r="E7" i="6" s="1"/>
  <c r="L25" i="4"/>
  <c r="H25" i="4"/>
  <c r="F25" i="4"/>
  <c r="H18" i="4"/>
  <c r="N18" i="4"/>
  <c r="M18" i="4"/>
  <c r="K18" i="4"/>
  <c r="J18" i="4"/>
  <c r="I18" i="4"/>
  <c r="G18" i="4"/>
  <c r="F18" i="4"/>
  <c r="E18" i="4"/>
  <c r="C18" i="4"/>
  <c r="N14" i="4"/>
  <c r="M14" i="4"/>
  <c r="L14" i="4"/>
  <c r="K14" i="4"/>
  <c r="J14" i="4"/>
  <c r="I14" i="4"/>
  <c r="H14" i="4"/>
  <c r="G14" i="4"/>
  <c r="F14" i="4"/>
  <c r="E14" i="4"/>
  <c r="D14" i="4"/>
  <c r="C14" i="4"/>
  <c r="N11" i="4"/>
  <c r="M11" i="4"/>
  <c r="L11" i="4"/>
  <c r="K11" i="4"/>
  <c r="J11" i="4"/>
  <c r="I11" i="4"/>
  <c r="H11" i="4"/>
  <c r="G11" i="4"/>
  <c r="F11" i="4"/>
  <c r="E11" i="4"/>
  <c r="D11" i="4"/>
  <c r="C11" i="4"/>
  <c r="F10" i="4"/>
  <c r="M10" i="4" l="1"/>
  <c r="E10" i="4"/>
  <c r="G10" i="4"/>
  <c r="J10" i="4"/>
  <c r="H10" i="4"/>
  <c r="I10" i="4"/>
  <c r="C10" i="4"/>
  <c r="K10" i="4"/>
  <c r="N10" i="4"/>
  <c r="L18" i="4"/>
  <c r="L10" i="4" s="1"/>
  <c r="D18" i="4"/>
  <c r="D10" i="4" s="1"/>
  <c r="B16" i="3" l="1"/>
  <c r="B15" i="3"/>
  <c r="B14" i="3"/>
  <c r="F13" i="3"/>
  <c r="B13" i="3"/>
  <c r="F12" i="3"/>
  <c r="B12" i="3" s="1"/>
  <c r="B11" i="3" s="1"/>
  <c r="E11" i="3"/>
  <c r="D11" i="3"/>
  <c r="C11" i="3"/>
  <c r="F8" i="3"/>
  <c r="E8" i="3"/>
  <c r="D8" i="3"/>
  <c r="C8" i="3"/>
  <c r="B8" i="3"/>
  <c r="E23" i="2"/>
  <c r="D23" i="2"/>
  <c r="C23" i="2"/>
  <c r="E22" i="2"/>
  <c r="D22" i="2"/>
  <c r="C22" i="2"/>
  <c r="E21" i="2"/>
  <c r="D21" i="2"/>
  <c r="C21" i="2"/>
  <c r="E20" i="2"/>
  <c r="E18" i="2" s="1"/>
  <c r="D20" i="2"/>
  <c r="C20" i="2"/>
  <c r="E19" i="2"/>
  <c r="D19" i="2"/>
  <c r="C19" i="2"/>
  <c r="K18" i="2"/>
  <c r="J18" i="2"/>
  <c r="I18" i="2"/>
  <c r="H18" i="2"/>
  <c r="G18" i="2"/>
  <c r="F18" i="2"/>
  <c r="E17" i="2"/>
  <c r="D17" i="2"/>
  <c r="C17" i="2"/>
  <c r="E15" i="2"/>
  <c r="D16" i="2"/>
  <c r="C16" i="2"/>
  <c r="K15" i="2"/>
  <c r="J15" i="2"/>
  <c r="I15" i="2"/>
  <c r="H15" i="2"/>
  <c r="G15" i="2"/>
  <c r="F15" i="2"/>
  <c r="E14" i="2"/>
  <c r="D14" i="2"/>
  <c r="C14" i="2"/>
  <c r="E13" i="2"/>
  <c r="D13" i="2"/>
  <c r="C13" i="2"/>
  <c r="E12" i="2"/>
  <c r="E9" i="2" s="1"/>
  <c r="D12" i="2"/>
  <c r="D9" i="2" s="1"/>
  <c r="C12" i="2"/>
  <c r="E11" i="2"/>
  <c r="D11" i="2"/>
  <c r="C11" i="2"/>
  <c r="C9" i="2" s="1"/>
  <c r="K10" i="2"/>
  <c r="J10" i="2"/>
  <c r="I10" i="2"/>
  <c r="H10" i="2"/>
  <c r="G10" i="2"/>
  <c r="F10" i="2"/>
  <c r="K9" i="2"/>
  <c r="J9" i="2"/>
  <c r="I9" i="2"/>
  <c r="H9" i="2"/>
  <c r="G9" i="2"/>
  <c r="F9" i="2"/>
  <c r="C18" i="2" l="1"/>
  <c r="C15" i="2"/>
  <c r="E10" i="2"/>
  <c r="D15" i="2"/>
  <c r="C10" i="2"/>
  <c r="D10" i="2"/>
  <c r="D18" i="2"/>
  <c r="F11" i="3"/>
</calcChain>
</file>

<file path=xl/sharedStrings.xml><?xml version="1.0" encoding="utf-8"?>
<sst xmlns="http://schemas.openxmlformats.org/spreadsheetml/2006/main" count="1426" uniqueCount="561">
  <si>
    <t>TỔNG CỘNG</t>
  </si>
  <si>
    <t>x</t>
  </si>
  <si>
    <t>Trung tâm Dịch vụ Nông nghiệp huyện Tháp Mười</t>
  </si>
  <si>
    <t>Khóm 2, thị trấn Mỹ An, huyện Tháp Mười, tỉnh Đồng Tháp</t>
  </si>
  <si>
    <t>Trường Trung cấp Tháp Mười</t>
  </si>
  <si>
    <t>HUYỆN THÁP MƯỜI</t>
  </si>
  <si>
    <t>XI</t>
  </si>
  <si>
    <t>Trung tâm Dịch vụ Nông nghiệp huyện Thanh Bình</t>
  </si>
  <si>
    <t>Khóm Tân Đông B, thị trấn Thanh Bình, huyện Thanh Bình, tỉnh Đồng Tháp</t>
  </si>
  <si>
    <t>Trường Trung cấp Thanh Bình</t>
  </si>
  <si>
    <t>HUYỆN THANH BÌNH</t>
  </si>
  <si>
    <t>Trung tâm Dịch vụ nông nghiệp huyện Tân Hồng</t>
  </si>
  <si>
    <t>Trung tâm GDNN huyện Tân Hồng</t>
  </si>
  <si>
    <t>HUYỆN TÂN HỒNG</t>
  </si>
  <si>
    <t>X</t>
  </si>
  <si>
    <t>Công ty TNHH Liên San</t>
  </si>
  <si>
    <t>Trung tâm Dịch vụ nông nghiệp huyện Tam Nông</t>
  </si>
  <si>
    <t>Ấp An Thịnh, xã An Long, huyện Tam Nông, tỉnh Đồng Tháp</t>
  </si>
  <si>
    <t>Trung tâm Giáo dục nghề nghiệp huyện Tam Nông</t>
  </si>
  <si>
    <t>HUYỆN TAM NÔNG</t>
  </si>
  <si>
    <t>IX</t>
  </si>
  <si>
    <t>Trung tâm Dịch vụ nông nghiệp huyện Lấp Vò</t>
  </si>
  <si>
    <t>Trung tâm Giáo dục nghề nghiệp huyện Lấp Vò</t>
  </si>
  <si>
    <t>HUYỆN LẤP VÒ</t>
  </si>
  <si>
    <t>VIII</t>
  </si>
  <si>
    <t>Trung tâm Dịch vụ nông nghiệp huyện Lai Vung</t>
  </si>
  <si>
    <t>Ấp Long Thuận, xã Long Hậu, huyện Lai Vung, tỉnh Đồng Tháp</t>
  </si>
  <si>
    <t>Trung tâm Giáo dục nghề nghiệp huyện Lai Vung</t>
  </si>
  <si>
    <t>HUYỆN LAI VUNG</t>
  </si>
  <si>
    <t>VII</t>
  </si>
  <si>
    <t>Trung tâm Dịch vụ nông nghiệp huyện Hồng Ngự</t>
  </si>
  <si>
    <t>Ấp 2, xã Thường Phước 2, huyện Hồng Ngự, tỉnh Đồng Tháp</t>
  </si>
  <si>
    <t xml:space="preserve">Trung tâm Giáo dục nghề nghiệp huyện Hồng Ngự </t>
  </si>
  <si>
    <t>HUYỆN HỒNG NGỰ</t>
  </si>
  <si>
    <t>VI</t>
  </si>
  <si>
    <t>QL 80, xã An Nhơn, huyện Châu Thành,  tỉnh Đồng Tháp</t>
  </si>
  <si>
    <t>Trung tâm Dịch vụ nông nghiệp huyện Châu Thành</t>
  </si>
  <si>
    <t>Xã Tân Nhuận Đông, huyện Châu Thành, tỉnh Đồng Tháp</t>
  </si>
  <si>
    <t>Trung tâm Giáo dục nghề nghiệp huyện Châu Thành</t>
  </si>
  <si>
    <t>HUYỆN CHÂU THÀNH</t>
  </si>
  <si>
    <t>V</t>
  </si>
  <si>
    <t>Trung tâm Dịch vụ nông nghiệp huyện Cao Lãnh</t>
  </si>
  <si>
    <t>Ấp 2, xã Mỹ Thọ, huyện Cao Lãnh, tỉnh Đồng Tháp</t>
  </si>
  <si>
    <t>Trung tâm Giáo dục nghề nghiệp huyện Cao Lãnh</t>
  </si>
  <si>
    <t>HUYỆN CAO LÃNH</t>
  </si>
  <si>
    <t>IV</t>
  </si>
  <si>
    <t>Trung tâm Dịch vụ nông nghiệp thành phố Sa Đéc</t>
  </si>
  <si>
    <t>THÀNH PHỐ SA ĐÉC</t>
  </si>
  <si>
    <t>III</t>
  </si>
  <si>
    <t>Trung tâm Dịch vụ Nông nghiệp thành phố Hồng Ngự</t>
  </si>
  <si>
    <t xml:space="preserve">Trường Trung cấp Hồng Ngự </t>
  </si>
  <si>
    <t>THÀNH PHỐ HỒNG NGỰ</t>
  </si>
  <si>
    <t>II</t>
  </si>
  <si>
    <t>Công ty Cổ phần Thương mại - Dịch vụ - Xuất nhập khẩu và Du lịch Nam - Kiên</t>
  </si>
  <si>
    <t>Công ty Cổ phần Ô tô Tâm Phú Hào</t>
  </si>
  <si>
    <t>Trung tâm Dịch vụ nông nghiệp thành phố Cao Lãnh</t>
  </si>
  <si>
    <t>Số 314, Lê Đại Hành, phường Mỹ Phú, thành phố Cao Lãnh, tỉnh Đồng Tháp</t>
  </si>
  <si>
    <t>Trung tâm GDNN Kỹ thuật giao thông Đồng Tháp</t>
  </si>
  <si>
    <t>Phường 6, thành phố Cao Lãnh, tỉnh Đồng Tháp</t>
  </si>
  <si>
    <t>Trung tâm phục vụ đào tạo và hỗ trợ tư vấn tuyển sinh trường CĐ Cơ điện xây dựng Việt Xô</t>
  </si>
  <si>
    <t>Trường Cao đẳng Y tế Đồng Tháp</t>
  </si>
  <si>
    <t>Trường Cao đẳng Cộng đồng Đồng Tháp</t>
  </si>
  <si>
    <t>THÀNH PHỐ CAO LÃNH</t>
  </si>
  <si>
    <t>I</t>
  </si>
  <si>
    <t>Tư thục</t>
  </si>
  <si>
    <t>Công lập</t>
  </si>
  <si>
    <t>Loại hình</t>
  </si>
  <si>
    <t>Đại chỉ liên hệ</t>
  </si>
  <si>
    <t>Tên đơn vị đào tạo</t>
  </si>
  <si>
    <t>STT</t>
  </si>
  <si>
    <t>TT TỈNH</t>
  </si>
  <si>
    <t>DANH SÁCH CƠ SỞ GIÁO DỤC NGHỀ NGHIỆP VÀ CÓ CHỨC NĂNG HOẠT ĐỘNG GDNN 
TRÊN ĐỊA BÀN TỈNH ĐỒNG THÁP
(chia theo huyện/thành phố)</t>
  </si>
  <si>
    <t>Phụ lục 03</t>
  </si>
  <si>
    <t>GIÁO VIÊN, GIẢNG VIÊN  GIÁO DỤC NGHỀ NGHIỆP</t>
  </si>
  <si>
    <t>Đơn vị tính: Người</t>
  </si>
  <si>
    <t>Tổng số</t>
  </si>
  <si>
    <t xml:space="preserve">Trong tổng số </t>
  </si>
  <si>
    <t>Trong tổng số</t>
  </si>
  <si>
    <t>Nữ</t>
  </si>
  <si>
    <t>Dân tộc ít người</t>
  </si>
  <si>
    <t>Trung ương quản lý</t>
  </si>
  <si>
    <t>A</t>
  </si>
  <si>
    <t>Chia theo cơ sở</t>
  </si>
  <si>
    <t>Trường Cao đẳng</t>
  </si>
  <si>
    <t>Trường Trung cấp</t>
  </si>
  <si>
    <t>Trung tâm dạy giáo dục NN</t>
  </si>
  <si>
    <t>Cơ sở khác có đăng ký GDNN</t>
  </si>
  <si>
    <t>Chia theo cơ hữu</t>
  </si>
  <si>
    <t>Biên chế</t>
  </si>
  <si>
    <t>Hợp đồng (từ 1 năm trở lên)</t>
  </si>
  <si>
    <t>Chia theo trình độ chuyên môn</t>
  </si>
  <si>
    <t>Trên đại học</t>
  </si>
  <si>
    <t>Đại học</t>
  </si>
  <si>
    <t>Cao đẳng/cao đẳng nghề</t>
  </si>
  <si>
    <t>Trung cấp/Trung cấp nghề</t>
  </si>
  <si>
    <t>Trình độ khác</t>
  </si>
  <si>
    <t>Phụ lục 04</t>
  </si>
  <si>
    <t>CÁN BỘ QUẢN LÝ GIÁO DỤC NGỀ NGHIỆP</t>
  </si>
  <si>
    <t>Chỉ tiêu</t>
  </si>
  <si>
    <t>Chia theo cơ quan quản lý</t>
  </si>
  <si>
    <t>Trung ương</t>
  </si>
  <si>
    <t>Địa phương</t>
  </si>
  <si>
    <t>- Chia theo đơn vị công tác</t>
  </si>
  <si>
    <t>- Chia theo trình độ chuyên môn</t>
  </si>
  <si>
    <t>Cao đẳng</t>
  </si>
  <si>
    <t>Trung cấp</t>
  </si>
  <si>
    <t>Khác</t>
  </si>
  <si>
    <t>HIỆN TRẠNG CƠ SỞ VẬT CHẤT
(Tính đến 15/7/22024)</t>
  </si>
  <si>
    <t>TT</t>
  </si>
  <si>
    <t xml:space="preserve">Tên cơ sở </t>
  </si>
  <si>
    <r>
      <t>Tổng diện
tích đất 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</t>
    </r>
  </si>
  <si>
    <r>
      <t>Diện
tích
xây
dựng
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</t>
    </r>
  </si>
  <si>
    <t>Trong đó</t>
  </si>
  <si>
    <t>Phòng học lý thuyết</t>
  </si>
  <si>
    <t>Xưởng thực hành, thí nghiệm</t>
  </si>
  <si>
    <t>Thư viện</t>
  </si>
  <si>
    <t>Nhà hiệu bộ</t>
  </si>
  <si>
    <t>Ký túc xá</t>
  </si>
  <si>
    <t>Số
phòng</t>
  </si>
  <si>
    <r>
      <t>Diện
tích
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</t>
    </r>
  </si>
  <si>
    <t xml:space="preserve">Tổng
số </t>
  </si>
  <si>
    <t xml:space="preserve">Tổng số 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</si>
  <si>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</si>
  <si>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</si>
  <si>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</si>
  <si>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</si>
  <si>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</si>
  <si>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</si>
  <si>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</si>
  <si>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</si>
  <si>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</si>
  <si>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</si>
  <si>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</si>
  <si>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</si>
  <si>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</si>
  <si>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</si>
  <si>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Tổng cộng</t>
  </si>
  <si>
    <t>TRƯỜNG CAO ĐẲNG</t>
  </si>
  <si>
    <t>TRƯỜNG TRUNG CẤP</t>
  </si>
  <si>
    <t xml:space="preserve">Trường Trung cấp Tháp Mười </t>
  </si>
  <si>
    <t>Trường Trung cấp Hồng Ngự</t>
  </si>
  <si>
    <t>TRUNG TÂM GDNN</t>
  </si>
  <si>
    <t>Trung tâm GDNN KTGT Đồng Tháp</t>
  </si>
  <si>
    <t>Trung tâm GDNN huyện Lấp Vò</t>
  </si>
  <si>
    <t>Trung tâm GDNN huyện Cao Lãnh</t>
  </si>
  <si>
    <t>Trung tâm GDNN huyện Châu Thành</t>
  </si>
  <si>
    <t>Trung tâm GDNN huyện Tam Nông</t>
  </si>
  <si>
    <t>Trung tâm GDNN huyện Lai Vung</t>
  </si>
  <si>
    <t>Trung tâm GDNN huyện Hồng Ngự</t>
  </si>
  <si>
    <t>04</t>
  </si>
  <si>
    <t>03</t>
  </si>
  <si>
    <t>Phụ lục 05</t>
  </si>
  <si>
    <t>KINH PHÍ ĐẦU TƯ THIẾT BỊ ĐÀO TẠO GIAI ĐOẠN 2018-2024</t>
  </si>
  <si>
    <t>Đơn vị tính: ngàn đồng</t>
  </si>
  <si>
    <t>Ngành, nghề được đầu tư trang thiết bị</t>
  </si>
  <si>
    <t>Nguồn kinh phí</t>
  </si>
  <si>
    <t>Cộng</t>
  </si>
  <si>
    <t>Năm 2018</t>
  </si>
  <si>
    <t>Năm 2019</t>
  </si>
  <si>
    <t>Năm 2020</t>
  </si>
  <si>
    <t>Năm 2021</t>
  </si>
  <si>
    <t>Năm 2022</t>
  </si>
  <si>
    <t>Năm 2023</t>
  </si>
  <si>
    <t>Năm 2024</t>
  </si>
  <si>
    <t>Ghi chú</t>
  </si>
  <si>
    <t>TỔNG</t>
  </si>
  <si>
    <t>TRƯỜNG CĐYT ĐỒNG THÁP</t>
  </si>
  <si>
    <t>Ngành Cao đẳng Dược và Điều dưỡng</t>
  </si>
  <si>
    <t>Ngân sách 
trung ương</t>
  </si>
  <si>
    <t>TRƯỜNG CĐCĐ ĐỒNG THÁP</t>
  </si>
  <si>
    <t>Không báo cáo</t>
  </si>
  <si>
    <t>Công nghệ ô tô</t>
  </si>
  <si>
    <t>NS Trung ương</t>
  </si>
  <si>
    <t>Bảo vệ thực vật</t>
  </si>
  <si>
    <t>Nuôi trồng thủy sản</t>
  </si>
  <si>
    <t>Công nghệ thực phẩm</t>
  </si>
  <si>
    <t>Cắt gọt kim loại</t>
  </si>
  <si>
    <t>NS tỉnh</t>
  </si>
  <si>
    <t>Trồng trọt</t>
  </si>
  <si>
    <t>TRƯỜNG TRUNG CẤP HỒNG NGỰ</t>
  </si>
  <si>
    <t>Thiết bị thủy sản, chế biến thủy sản</t>
  </si>
  <si>
    <t>Thiết bị điện công nghiệp</t>
  </si>
  <si>
    <t>Thiết bị điện, điện lạnh</t>
  </si>
  <si>
    <t>Thiết bị dạy nghề thủy sản</t>
  </si>
  <si>
    <t>Thiết bị dạy nghề ô tô</t>
  </si>
  <si>
    <t>TRƯỜNG TRUNG CẤP THANH BÌNH</t>
  </si>
  <si>
    <t>May may gia đình, máy may công nghiệp</t>
  </si>
  <si>
    <t>Nghề Tin học văn phòng</t>
  </si>
  <si>
    <t>Nghề phi nông nghiệp</t>
  </si>
  <si>
    <t>Nghề công nghệ ô tô, tin học</t>
  </si>
  <si>
    <t>Nghề công nghệ ô tô, tin học, điện lạnh</t>
  </si>
  <si>
    <t>TRƯỜNG TRUNG CẤP THÁP MƯỜI</t>
  </si>
  <si>
    <t>Nghề Cắt gọt kim loại</t>
  </si>
  <si>
    <t>CTMTQG</t>
  </si>
  <si>
    <t>Nghề Tin học</t>
  </si>
  <si>
    <t>Nghề Máy xịt thuốc và máy may</t>
  </si>
  <si>
    <t>Nghề Cơ khí</t>
  </si>
  <si>
    <t>Nghề Điện lạnh</t>
  </si>
  <si>
    <t>Nghề Ô tô</t>
  </si>
  <si>
    <t>Nghề Điện dân dụng</t>
  </si>
  <si>
    <t>TRUNG TÂM GDNN KTGT ĐỒNG THÁP</t>
  </si>
  <si>
    <t>Lái ô tô</t>
  </si>
  <si>
    <t>Quỹ phát triển 
hoạt động sự nghiệp</t>
  </si>
  <si>
    <t>TRUNG TÂM GDNN HUYỆN CAO LÃNH</t>
  </si>
  <si>
    <t>May công nghiệp</t>
  </si>
  <si>
    <t>NSTW</t>
  </si>
  <si>
    <t>Vận hành, sửa chữa máy phun xịt thuốc</t>
  </si>
  <si>
    <t>Phụ lục 07</t>
  </si>
  <si>
    <t>Đơn vị tính: người/năm</t>
  </si>
  <si>
    <t>Nghề</t>
  </si>
  <si>
    <t>Lĩnh vực</t>
  </si>
  <si>
    <t>Quy mô tuyển sinh</t>
  </si>
  <si>
    <t>Trung tâm GDNN</t>
  </si>
  <si>
    <t>Doanh nghiệp</t>
  </si>
  <si>
    <t>CĐYT</t>
  </si>
  <si>
    <t>CĐCĐ</t>
  </si>
  <si>
    <t xml:space="preserve"> Việt Xô</t>
  </si>
  <si>
    <t xml:space="preserve"> Hồng Ngự</t>
  </si>
  <si>
    <t>Thanh Bình</t>
  </si>
  <si>
    <t xml:space="preserve"> Tháp Mười</t>
  </si>
  <si>
    <t>KTGT</t>
  </si>
  <si>
    <t>Cao Lãnh</t>
  </si>
  <si>
    <t>Châu Thành</t>
  </si>
  <si>
    <t>Hồng Ngự</t>
  </si>
  <si>
    <t>Lai Vung</t>
  </si>
  <si>
    <t>Lấp Vò</t>
  </si>
  <si>
    <t>Tam Nông</t>
  </si>
  <si>
    <t>Tân Hồng</t>
  </si>
  <si>
    <t>Tân Phú Hào</t>
  </si>
  <si>
    <t>Liên San</t>
  </si>
  <si>
    <t>Nam - Kiên</t>
  </si>
  <si>
    <t>Tổng</t>
  </si>
  <si>
    <t>TRÌNH ĐỘ CAO ĐẲNG</t>
  </si>
  <si>
    <t>Kế toán</t>
  </si>
  <si>
    <t>Kế toán doanh nghiệp</t>
  </si>
  <si>
    <t>Quản trị bán hàng</t>
  </si>
  <si>
    <t>Quản trị kinh doanh</t>
  </si>
  <si>
    <t>Cắt gọt kim loại</t>
  </si>
  <si>
    <t>Hàn</t>
  </si>
  <si>
    <t>Công nghệ ô tô</t>
  </si>
  <si>
    <t>Công nghệ thông tin</t>
  </si>
  <si>
    <t>Công nghệ thông tin (Ứng dụng phần mềm)</t>
  </si>
  <si>
    <t>Thiết kế đồ họa</t>
  </si>
  <si>
    <t>Điện công nghiệp</t>
  </si>
  <si>
    <t>Kỹ thuật máy lạnh và điều hoà không khí</t>
  </si>
  <si>
    <t>Kỹ thuật xây dựng</t>
  </si>
  <si>
    <t>Dịch vụ thú y</t>
  </si>
  <si>
    <t>Điều dưỡng</t>
  </si>
  <si>
    <t>Hộ sinh</t>
  </si>
  <si>
    <t>Dược</t>
  </si>
  <si>
    <t>Kỹ thuật xét nghiệm y học</t>
  </si>
  <si>
    <t>Kỹ thuật phục hồi chức năng</t>
  </si>
  <si>
    <t>Công nghệ sau thu hoạch</t>
  </si>
  <si>
    <t>Nông nghiệp công nghệ cao</t>
  </si>
  <si>
    <t>Kỹ thuật sửa chữa, lắp ráp máy tính</t>
  </si>
  <si>
    <t>Công nghệ kỹ thuật điện, điện tử</t>
  </si>
  <si>
    <t>Công nghệ kỹ thuật điều khiển và tự động hóa</t>
  </si>
  <si>
    <t>Văn thư hành chính</t>
  </si>
  <si>
    <t>TRÌNH ĐỘ TRUNG CẤP</t>
  </si>
  <si>
    <t>Tiếng Nhật</t>
  </si>
  <si>
    <t>Trồng trọt và bảo vệ thực vật</t>
  </si>
  <si>
    <t>Chế biến và bảo quản thủy sản</t>
  </si>
  <si>
    <t>Nuôi trồng thủy sản nước ngọt</t>
  </si>
  <si>
    <t>Chăn nuôi - Thú y</t>
  </si>
  <si>
    <t>Nghiệp vụ bán hàng</t>
  </si>
  <si>
    <t>Văn thư - Lưu trữ</t>
  </si>
  <si>
    <t>Chế biến thực phẩm</t>
  </si>
  <si>
    <t>Kỹ thuật sủa chữa, lắp ráp máy tính</t>
  </si>
  <si>
    <t>Tin học văn phòng</t>
  </si>
  <si>
    <t>Công nghệ thông tin (ứng dụng phần mềm)</t>
  </si>
  <si>
    <t>Quản trị cơ sở dữ liệu</t>
  </si>
  <si>
    <t>Điện - Nước</t>
  </si>
  <si>
    <t>Kế toán tin học</t>
  </si>
  <si>
    <t>Y sỹ đa khoa</t>
  </si>
  <si>
    <t>SƠ CẤP</t>
  </si>
  <si>
    <t>Bảo mẫu</t>
  </si>
  <si>
    <t>Bảo trì hệ thống máy may công nghiệp</t>
  </si>
  <si>
    <t>Chế biến và bảo quản nông sản</t>
  </si>
  <si>
    <t>Công nhân xây dựng</t>
  </si>
  <si>
    <t>Đàn cổ nhạc</t>
  </si>
  <si>
    <t>Dịch vụ chăm sóc gia đình</t>
  </si>
  <si>
    <t>Điện công nghiệp</t>
  </si>
  <si>
    <t>Điện dân dụng (điện cơ)</t>
  </si>
  <si>
    <t>Điêu khắc gỗ</t>
  </si>
  <si>
    <t>Hàn điện</t>
  </si>
  <si>
    <t>Hội họa - Vẽ</t>
  </si>
  <si>
    <t>Kỹ thuật chăm sóc móng và tóc</t>
  </si>
  <si>
    <t xml:space="preserve">Lắp ráp cài đặt máy tính </t>
  </si>
  <si>
    <t>Lắp ráp, bảo trì điện cơ</t>
  </si>
  <si>
    <t>Lắp ráp, bảo trì máy lạnh</t>
  </si>
  <si>
    <t>Lắp ráp, cài đặt máy tính</t>
  </si>
  <si>
    <t>Lắp ráp, sửa chữa điện tử</t>
  </si>
  <si>
    <t>May dân dụng</t>
  </si>
  <si>
    <t>Sửa chữa xe gắn máy</t>
  </si>
  <si>
    <t>Tiện</t>
  </si>
  <si>
    <t>Trang điểm, làm tóc</t>
  </si>
  <si>
    <t>Kế toán doanh nghiệp thương mại</t>
  </si>
  <si>
    <t>Chăm sóc người cao tuổi</t>
  </si>
  <si>
    <t>Xoa bóp bấm huyệt</t>
  </si>
  <si>
    <t>Đào tạo lái xe hạng B2</t>
  </si>
  <si>
    <t>Đào tạo lái xe hạng C</t>
  </si>
  <si>
    <t>Chăm sóc sắc đẹp</t>
  </si>
  <si>
    <t>Tin học: Xử lý dữ liêu</t>
  </si>
  <si>
    <t>Lắp đặt hệ thống điện nhà</t>
  </si>
  <si>
    <t>Sửa chữa ô tô</t>
  </si>
  <si>
    <t>ĐÀO TẠO THƯỜNG XUYÊN</t>
  </si>
  <si>
    <t>Bó chổi</t>
  </si>
  <si>
    <t>Chế biến và bảo quản ếch</t>
  </si>
  <si>
    <t>Công nhân xây dựng</t>
  </si>
  <si>
    <t>Đan ghế nhựa</t>
  </si>
  <si>
    <t>Đan giỏ xách cườm</t>
  </si>
  <si>
    <t>Đan giỏ xách dây nhựa</t>
  </si>
  <si>
    <t>Đan thảm lau chân</t>
  </si>
  <si>
    <t>Dệt chiếu</t>
  </si>
  <si>
    <t>Điện dân dụng</t>
  </si>
  <si>
    <t>Gắn kết cườm</t>
  </si>
  <si>
    <t>Hàn điện</t>
  </si>
  <si>
    <t>Hớt tóc nam</t>
  </si>
  <si>
    <t>Kỹ thuật vận hành sửa chữa máy gặt,
đập liên hợp</t>
  </si>
  <si>
    <t>Kỹ thuật vận hành trạm bơm điện</t>
  </si>
  <si>
    <t>Làm hoa Voan</t>
  </si>
  <si>
    <t>Lắp ráp, bảo trì máy lạnh</t>
  </si>
  <si>
    <t>Lắp ráp, cài đặt máy tính</t>
  </si>
  <si>
    <t xml:space="preserve">May công nghiệp </t>
  </si>
  <si>
    <t>May giày da</t>
  </si>
  <si>
    <t>May túi xách tự hoại</t>
  </si>
  <si>
    <t>Mộc dân dụng</t>
  </si>
  <si>
    <t>Nghiệp vụ bàn - buồng</t>
  </si>
  <si>
    <t>Nữ công gia chánh</t>
  </si>
  <si>
    <t>Sơ chế hạt sen</t>
  </si>
  <si>
    <t>Sửa kiểng bon sai</t>
  </si>
  <si>
    <t>Tạo sản phẩm hoa cỏ khô</t>
  </si>
  <si>
    <t>Tạo sản phẩm tre, trúc, mây, cói</t>
  </si>
  <si>
    <t>Tạo sản phẩm từ lục bình bẹ chuối</t>
  </si>
  <si>
    <t>Thắt võng</t>
  </si>
  <si>
    <t>Thiết kế đồ hoạ</t>
  </si>
  <si>
    <t>Thiết kế tiểu cảnh bon sai</t>
  </si>
  <si>
    <t>Tin học văn phòng</t>
  </si>
  <si>
    <t>Vận hành sửa chữa máy phun xịt thuốc</t>
  </si>
  <si>
    <t>Vệ sỹ</t>
  </si>
  <si>
    <t>Kỹ thuật trồng nấm rơm</t>
  </si>
  <si>
    <t>Kỹ thuật trồng rau theo hướng an toàn</t>
  </si>
  <si>
    <t>Sản xuất cây có múi theo hướng GAP</t>
  </si>
  <si>
    <t>Sản xuất xoài theo hướng GAP</t>
  </si>
  <si>
    <t>Kỹ thuật trồng cây ớt</t>
  </si>
  <si>
    <t>Kỹ thuật trồng nhãn theo VietGAP</t>
  </si>
  <si>
    <t>Kỹ thuật trồng rau, màu</t>
  </si>
  <si>
    <t>Kỹ thuật trồng và chăm sóc một số loài hoa</t>
  </si>
  <si>
    <t>Kỹ thuật trồng sen</t>
  </si>
  <si>
    <t>Kỹ thuật sản xuất giống nông hộ</t>
  </si>
  <si>
    <t>Kỹ thuật trồng sầu riêng theo hướng VietGAP</t>
  </si>
  <si>
    <t>Kỹ thuật trồng thanh long ruột đỏ theo hướng GAP</t>
  </si>
  <si>
    <t>Kỹ thuật trồng kiệu (*)</t>
  </si>
  <si>
    <t>Kỹ thuật trồng ổi</t>
  </si>
  <si>
    <t>Kỹ thuật trồng gừng</t>
  </si>
  <si>
    <t>Kỹ thuật trồng mít theo hướng an toàn</t>
  </si>
  <si>
    <t>Kỹ thuật trồng khoai lang theo hướng an toàn sinh học</t>
  </si>
  <si>
    <t>Kỹ thuật sản xuất nấm Bào Ngư</t>
  </si>
  <si>
    <t>Chăn nuôi heo theo hướng ATSH</t>
  </si>
  <si>
    <t>Chăn nuôi gà, vịt theo hướng ATSH</t>
  </si>
  <si>
    <t>Kỹ thuật nuôi trăn</t>
  </si>
  <si>
    <t>Kỹ thuật nuôi bò</t>
  </si>
  <si>
    <t>Kỹ thuật nuôi dê</t>
  </si>
  <si>
    <t>Kỹ thuật nuôi tôm theo hướng ATSH</t>
  </si>
  <si>
    <t>Kỹ thuật nuôi ếch theo hướng ATSH</t>
  </si>
  <si>
    <t>Kỹ thuật nuôi cá có vẩy</t>
  </si>
  <si>
    <t>Kỹ thuật nuôi ba ba</t>
  </si>
  <si>
    <t>Kỹ thuật nuôi lươn</t>
  </si>
  <si>
    <t>Kỹ thuật nuôi cá thác lác cườm</t>
  </si>
  <si>
    <t>Kỹ thuật ương cá tra giống</t>
  </si>
  <si>
    <t>Nghề sản xuất phân hữu cơ sinh học từ phế phẩm trồng trọt và chất thải trong chăn nuôi</t>
  </si>
  <si>
    <t xml:space="preserve">Nghề sản xuất giống Tôm càng xanh </t>
  </si>
  <si>
    <t>Nghề sinh sản nhân tạo cá tra bột</t>
  </si>
  <si>
    <t>Thống kê:</t>
  </si>
  <si>
    <t>-</t>
  </si>
  <si>
    <t>Tổng số ngành, nghề: 134.</t>
  </si>
  <si>
    <t>Định mức ngành, nghề: 161.</t>
  </si>
  <si>
    <t>+</t>
  </si>
  <si>
    <t>Trình độ cao đẳng: 28 định mức nghề.</t>
  </si>
  <si>
    <t>Trình độ trung cấp: 29 định mức nghề.</t>
  </si>
  <si>
    <t>Trình độ sơ cấp: 34 định mức nghề.</t>
  </si>
  <si>
    <t>Đào tạo thường xuyên: 70 định mức nghề.</t>
  </si>
  <si>
    <t>Nghề trùng trình độ: 20 nghề với 27 định mức.</t>
  </si>
  <si>
    <t>THỐNG KẾ NGÀNH NGHỀ ĐÀO TẠO VÀ SỐ HỌC VIÊN TỐT NGHIỆP GIAI ĐOẠN 2018-9/2024</t>
  </si>
  <si>
    <t>Nghề đào tạo</t>
  </si>
  <si>
    <t>Trình độ</t>
  </si>
  <si>
    <t>09/2024</t>
  </si>
  <si>
    <t>Số lớp</t>
  </si>
  <si>
    <t>Số học viên</t>
  </si>
  <si>
    <t>0</t>
  </si>
  <si>
    <t>Kỹ thuật Phục hồi chức năng</t>
  </si>
  <si>
    <t>Y sỹ</t>
  </si>
  <si>
    <t>Kỹ thuật VLTL -PHCN</t>
  </si>
  <si>
    <t>Sơ cấp</t>
  </si>
  <si>
    <t>Dưới 3 tháng</t>
  </si>
  <si>
    <t>Thú y</t>
  </si>
  <si>
    <t>Khoa học cây trồng</t>
  </si>
  <si>
    <t>Điện tử Công nghiệp</t>
  </si>
  <si>
    <t>Kỹ thuật máy lạnh và Điều hòa không khí</t>
  </si>
  <si>
    <t xml:space="preserve">Kỹ thuật xây dựng </t>
  </si>
  <si>
    <t>Thiết kế thời trang</t>
  </si>
  <si>
    <t>Công nghệ Kỹ thuật Điện, Điện tử</t>
  </si>
  <si>
    <t>Kỹ thuật máy lạnh và điều hòa không khí</t>
  </si>
  <si>
    <t>NuÔi trồng thủy sản</t>
  </si>
  <si>
    <t>Kỹ thuật xây dựng</t>
  </si>
  <si>
    <t>Văn thư – Lưu trữ</t>
  </si>
  <si>
    <t xml:space="preserve">Sửa kiểng Bonsai </t>
  </si>
  <si>
    <t>Kỹ thuật nuôi Lươn</t>
  </si>
  <si>
    <t>Kỹ thuật chăm sóc móng, tóc</t>
  </si>
  <si>
    <t xml:space="preserve">Điện dân dụng </t>
  </si>
  <si>
    <t>Tạo sản phẩm từ lục bình, bẹ chuối</t>
  </si>
  <si>
    <t xml:space="preserve">Nữ công gia chánh </t>
  </si>
  <si>
    <t>Kỹ thuật máy lạnh và điều hoà không khí</t>
  </si>
  <si>
    <t>Chế biến và bảo quản thuỷ sản</t>
  </si>
  <si>
    <t>Sửa kiểng Bonsai</t>
  </si>
  <si>
    <t>tạo sản phẩm từ lục bình, bẹ chuối</t>
  </si>
  <si>
    <t>Kỹ thuật chăm sóc móng  và tóc</t>
  </si>
  <si>
    <t>Kỹ thuật trồng xoài</t>
  </si>
  <si>
    <t>Kỹ thuật nuôi cá có vảy</t>
  </si>
  <si>
    <t>Bảo trì và sửa chữa ô tô</t>
  </si>
  <si>
    <t>Kỹ thuật sửa chữa lắp ráp máy tính</t>
  </si>
  <si>
    <t>Công tác xã hội</t>
  </si>
  <si>
    <t>Điện dân dụng</t>
  </si>
  <si>
    <t>May công nghiệp (dạy nghề theo địa chỉ)</t>
  </si>
  <si>
    <t>Sản xuất giống nông hộ</t>
  </si>
  <si>
    <t>Kỹ thuật trồng và chăm sóc một số loại hoa</t>
  </si>
  <si>
    <t>Sant xuất cây có múi theo hướng GAP</t>
  </si>
  <si>
    <t xml:space="preserve"> Điện dân dụng</t>
  </si>
  <si>
    <t>Vận hành, sc máy phun xịt thuốc</t>
  </si>
  <si>
    <t>Hớt tóc nam</t>
  </si>
  <si>
    <t>TRUNG TÂM GDNN HUYỆN CHÂU THÀNH</t>
  </si>
  <si>
    <t xml:space="preserve"> Đan ghế nhựa</t>
  </si>
  <si>
    <t>Sửa Kiểng Bonsai</t>
  </si>
  <si>
    <t>Thiết kế tiểu cảnh Bonsai</t>
  </si>
  <si>
    <t>Kỹ thuật trồng một số loài hoa</t>
  </si>
  <si>
    <t>Kỹ thuật trồng sầu riêng theo VietGAP</t>
  </si>
  <si>
    <t>Kỹ thuật trồng thanh long ruột đỏ theo GAP</t>
  </si>
  <si>
    <t>TRUNG TÂM GDNN HUYỆN HỒNG NGỰ</t>
  </si>
  <si>
    <t>Dạy đàn cổ nhạc</t>
  </si>
  <si>
    <t>Đan giỏ sách dây nhựa</t>
  </si>
  <si>
    <t>Vận hành sửa chửa máy phun xịt thuốc</t>
  </si>
  <si>
    <t>Kỹ thuật chăn nuôi heo theo hướng ATSH</t>
  </si>
  <si>
    <t>Kỹ thuật trồng rau màu</t>
  </si>
  <si>
    <t>Kỹ thuật ương cá lóc giống</t>
  </si>
  <si>
    <t>Kỹ thuật trồng cây có múi</t>
  </si>
  <si>
    <t>TRUNG TÂM GDNN HUYỆN LAI VUNG</t>
  </si>
  <si>
    <t>Sửa kiểng bonsai</t>
  </si>
  <si>
    <t>Tạo sản phẩm tre, trúc,mây,cói</t>
  </si>
  <si>
    <t>Thiết kế tiểu cảnh bonsai</t>
  </si>
  <si>
    <t>TRUNG TÂM GDNN HUYỆN LẤP VÒ</t>
  </si>
  <si>
    <t xml:space="preserve"> </t>
  </si>
  <si>
    <t>Lắp ráp bảo trì máy lạnh</t>
  </si>
  <si>
    <t>May Công nghiệp</t>
  </si>
  <si>
    <t>Nghiệp vụ bàn buồng</t>
  </si>
  <si>
    <t>Tạo SP lụt bình bẹ chuối</t>
  </si>
  <si>
    <t>Trang điểm và làm tóc</t>
  </si>
  <si>
    <t>Kỹ thuật trồng rau mau</t>
  </si>
  <si>
    <t>chế biến bảo quản thủy sản</t>
  </si>
  <si>
    <t>XII</t>
  </si>
  <si>
    <t>TRUNG TÂM GDNN HUYỆN TAM NÔNG</t>
  </si>
  <si>
    <t>VHSC máy phun xịt thuốc</t>
  </si>
  <si>
    <t>KTCS móng và tóc</t>
  </si>
  <si>
    <t>Tạo SP từ LB-BC</t>
  </si>
  <si>
    <t>XIII</t>
  </si>
  <si>
    <t>TRUNG TÂM GDNN HUYỆN TÂN HỒNG</t>
  </si>
  <si>
    <t>May công nghiêp</t>
  </si>
  <si>
    <t>Đan Giỏ xách dây nhựa</t>
  </si>
  <si>
    <t>Sửa kiểng BonSai</t>
  </si>
  <si>
    <t>VH sửa chửa máy Phun xịt</t>
  </si>
  <si>
    <t>Kt chăm sóc móng, tóc</t>
  </si>
  <si>
    <t>Đan lục bình</t>
  </si>
  <si>
    <t xml:space="preserve">Thống kê: </t>
  </si>
  <si>
    <t>Người</t>
  </si>
  <si>
    <t>Cộng:</t>
  </si>
  <si>
    <t>Phụ lục 06</t>
  </si>
  <si>
    <t>Phụ lục 08</t>
  </si>
  <si>
    <t>THỐNG KẾ CÔNG TÁC TỔ CHỨC GIÁO DỤC HƯỚNG NGHIỆP, PHÂN LUỒNG HỌC SINH, TUYỂN SINH, TƯ VẤN HỌC NGHỀ
Giai đoạn 2018-2024</t>
  </si>
  <si>
    <t>Nội dung tổ chức, thực hiện</t>
  </si>
  <si>
    <t>Cộng 2018-2024</t>
  </si>
  <si>
    <t>Số cuộc</t>
  </si>
  <si>
    <t>Số người tham dự</t>
  </si>
  <si>
    <t>Tư vấn tuyển sinh tại các trường THPT trên địa bàn tỉnh Đồng Tháp</t>
  </si>
  <si>
    <t>Hội nghị phân luồng</t>
  </si>
  <si>
    <t>Tổ chức  và phối hợp tổ chức Hội thảo phân luồng học sinh sau tốt nghiệp THCS huyện Tân Hồng, Tam Nông và thành phố Hồng Ngự</t>
  </si>
  <si>
    <t>Tư vấn riêng tại các Trường THCS trên địa bàn huyện Hồng Ngự</t>
  </si>
  <si>
    <t>Tư vấn học nghề sau khi có kết quả thi tuyển, xét tuyển lớp 10 tại các Trường THCS huyện Hồng Ngự, Tân Hồng, Tam Nông và tp Hồng Ngự</t>
  </si>
  <si>
    <t>Tư vấn tại nhà học sinh</t>
  </si>
  <si>
    <t>Tư vấn học nghề tại Trường TC Hồng Ngự</t>
  </si>
  <si>
    <t>Phối hợp tham dự Hội thảo Tư vấn hướng nghiệp học sinh sau tốt nghiệp trung học cơ sở</t>
  </si>
  <si>
    <t>Toạ đàm triển khai công tác tuyển sinh</t>
  </si>
  <si>
    <t>Tư vấn hướng nghiệp phân luồng tuyển sinh</t>
  </si>
  <si>
    <t>Phối hợp đoàn Thanh niên, Phòng Lao động-TBXH, và trường Cao đẳng nghề tổ chức tư vấn  đào tạo nghề</t>
  </si>
  <si>
    <t>Phân luồng học sinh sau TN THCS</t>
  </si>
  <si>
    <t>Tư vấn nghề</t>
  </si>
  <si>
    <t>Tư vấn học nghề</t>
  </si>
  <si>
    <t>Công nghệ thông tin (UDPM</t>
  </si>
  <si>
    <t>TRUNG TÂM PHỤC VỤ ĐÀO TẠO VÀ HỖ TRỢ TƯ VẤN TUYỂN SINH TRƯỜNG CĐ CƠ ĐIỆN XÂY DỰNG VIỆT XÔ</t>
  </si>
  <si>
    <t xml:space="preserve">VI </t>
  </si>
  <si>
    <t>XIV</t>
  </si>
  <si>
    <t>Tỷ lệ LĐ qua đào tạo (%)</t>
  </si>
  <si>
    <t>Tỷ lệ LĐ qua đào tạo nghề (%)</t>
  </si>
  <si>
    <t>Phụ lục 09</t>
  </si>
  <si>
    <t>Tư vấn hướng nghiệp ở các trường THCS - THPT</t>
  </si>
  <si>
    <t xml:space="preserve">Tư vấn các buổi tham quan trải nghiệm </t>
  </si>
  <si>
    <t>Nội dung</t>
  </si>
  <si>
    <t>Kế hoạch</t>
  </si>
  <si>
    <t>Thực hiện</t>
  </si>
  <si>
    <t>BẢNG THỐNG KÊ TỶ LỆ QUA ĐÀO TẠO, ĐÀO TẠO NGHỀ
Từ năm 2018 đến năm 2023</t>
  </si>
  <si>
    <t>Phụ lục 10</t>
  </si>
  <si>
    <t>Tính đến thời điểm tháng 9/2024</t>
  </si>
  <si>
    <t>Nghề nông nghiệp: 42 định mức nghề.</t>
  </si>
  <si>
    <t>Nghề phi nông nghiệp: 119 định mức nghề.</t>
  </si>
  <si>
    <t>Tuyển sinh nghề</t>
  </si>
  <si>
    <r>
      <rPr>
        <b/>
        <sz val="12"/>
        <rFont val="Times New Roman"/>
        <family val="1"/>
      </rPr>
      <t>Ghi chú:</t>
    </r>
    <r>
      <rPr>
        <sz val="12"/>
        <rFont val="Times New Roman"/>
        <family val="1"/>
      </rPr>
      <t xml:space="preserve"> Trung tâm GDNN huyện Tam Nông hiện nay không có trụ sở, cơ sở  vật chất của đơn vị do UBND xã An Long cho mượn tạm sử dụng. </t>
    </r>
  </si>
  <si>
    <t>Thiết bị tin học</t>
  </si>
  <si>
    <t>Nghề Ô tô, Nghề Điện lạnh</t>
  </si>
  <si>
    <t>Nông nghiệp</t>
  </si>
  <si>
    <t>Phi nông nghiệp</t>
  </si>
  <si>
    <t>DANH MỤC NGHỀ ĐÀO TẠO VÀ QUY MÔ ĐÀO TẠO TẠI 13 CƠ SỞ GDNN
Tính đến thời điểm tháng 9/2024</t>
  </si>
  <si>
    <t>(Kèm Báo cáo số         /BC-HĐND ngày        /10/2024 của Ban Văn hóa - Xã hội Hội đồng nhân dân Tỉnh)</t>
  </si>
  <si>
    <t xml:space="preserve">+ Cơ sở đào tạo nghề nghiệp A13(cơ sở giáo dục nghề nghiệp, cơ sở hoạt động giáo dục nghề nghiệp) </t>
  </si>
  <si>
    <t>+ Đơn vị chuyên trách/chuyên môn quản lý giáo dục nghề nghiệp</t>
  </si>
  <si>
    <t>Phụ lục 11</t>
  </si>
  <si>
    <t>BẢNG TỔNG HỢP PHÂN LUỒNG SAU TỐT NGHIỆP THCS
GIAI ĐOẠN 2019-2024</t>
  </si>
  <si>
    <t>Năm</t>
  </si>
  <si>
    <t>Số học sinh được công nhận tốt nghiệp THCS</t>
  </si>
  <si>
    <t>Học lớp 10 THPT</t>
  </si>
  <si>
    <t>Học tại các cơ sở giáo dục</t>
  </si>
  <si>
    <t>Số học sinh chưa vào học GDTX, GDNN</t>
  </si>
  <si>
    <t>Tỉ lệ %</t>
  </si>
  <si>
    <t>Số lượng</t>
  </si>
  <si>
    <t>Học lớp 10 GDTX</t>
  </si>
  <si>
    <t>Phụ lục 12</t>
  </si>
  <si>
    <t>BẢNG TỔNG HỢP PHÂN LUỒNG SAU TỐT NGHIỆP THPT
GIAI ĐOẠN 2019-2024</t>
  </si>
  <si>
    <t>Số học sinh được công nhận tốt nghiệp THPT</t>
  </si>
  <si>
    <t>Trúng tuyển đại học</t>
  </si>
  <si>
    <t>Số học sinh chưa vào học trung cấp, cao đẳng, đại học</t>
  </si>
  <si>
    <t>Học tại
các cơ sở GDNN
(sơ cấp,
trung cấp)</t>
  </si>
  <si>
    <t>Phụ lục 13</t>
  </si>
  <si>
    <t>Đường Nguyễn Trãi, Khóm 3, thị trấn Sa Rài, huyện Tân Hồng, tỉnh Đồng Tháp</t>
  </si>
  <si>
    <t>Số 280, Nguyễn Huệ, phường Mỹ Phú, thành phố Cao Lãnh, tỉnh Đồng Tháp</t>
  </si>
  <si>
    <t>Số 259, Thiên Hộ Dương, phường Hòa Thuận, thành phố Cao Lãnh, tỉnh Đồng Tháp</t>
  </si>
  <si>
    <t>Số 312, Nguyễn Thái Học, Phường 4, thành phố Cao Lãnh, tỉnh Đồng Tháp</t>
  </si>
  <si>
    <t>Lê Đại Hành, phường Mỹ Phú, thành phố Cao Lãnh, tỉnh Đồng Tháp</t>
  </si>
  <si>
    <t>Số 261, Lê Duẩn, xã Mỹ Trà, thành phố Cao Lãnh, tỉnh Đồng Tháp</t>
  </si>
  <si>
    <t>Ấp An Lợi, xã An Bình A, thành phố Hồng Ngự, tỉnh Đồng Tháp</t>
  </si>
  <si>
    <t>Số 85, Hùng Vương, phường An Thạnh, thành phố Hồng Ngự, Đồng Tháp</t>
  </si>
  <si>
    <t>Đường ĐT848, khóm Tân An, phường An Hòa, thành phố Sa Đéc, tỉnh Đồng Tháp</t>
  </si>
  <si>
    <t>Số 21, Đường 3/2, Khóm Mỹ Phú Đất  Liền, Thị trấn Mỹ Thọ, huyện Cao Lãnh, tỉnh Đồng Tháp</t>
  </si>
  <si>
    <t>Huyện Hồng Ngự, tỉnh Đồng Tháp</t>
  </si>
  <si>
    <t>Quốc lộ 54, ấp Tân Lợi, xã Tân Thành, huyện Lai Vung, tỉnh Đồng Tháp</t>
  </si>
  <si>
    <t>Ấp Bình Hiệp A, xã Bình Thạnh Trung, huyện Lấp Vò, tỉnh Đồng Tháp</t>
  </si>
  <si>
    <t>Quốc lộ 80, ấp Bình Lợi, xã Bình Thành, huyện Lấp Vò, tỉnh Đồng Tháp</t>
  </si>
  <si>
    <t>Đường Nguyễn Chí Thanh, Khóm 5, thị trấn Tràm Chim, huyện Tam Nông, tỉnh Đồng Tháp</t>
  </si>
  <si>
    <t>Thị trấn Tràm Chim, huyện Tam Nông, tỉnh Đồng Tháp</t>
  </si>
  <si>
    <t>Đường 30/4, Ấp 2, thị trấn Sa Rài, huyện Tân Hồng, tỉnh Đồng Tháp</t>
  </si>
  <si>
    <t>Đường D3, khóm Tân Đông B, thị trấn Thanh Bình, huyện Thanh Bình, tỉnh Đồng Tháp</t>
  </si>
  <si>
    <t>Đường Trần Hưng Đạo, Khóm 3, thị trấn Mỹ An, huyện Tháp Mười, tỉnh Đồng Tháp.</t>
  </si>
  <si>
    <t>(Kèm Báo cáo số             /BC-HĐND ngày            /10/2024 của Ban Văn hóa - Xã hội Hội đồng nhân dân Tỉnh)</t>
  </si>
  <si>
    <t>(Kèm Báo cáo số           /BC-HĐND ngày          /10/2024 của Ban Văn hóa - Xã hội Hội đồng nhân dân Tỉnh)</t>
  </si>
  <si>
    <t>Học cao đẳng tại cáccơ sở GDNN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</si>
</sst>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00000"/>
    <numFmt numFmtId="166" formatCode="#,##0_ ;[Red]\-#,##0\ "/>
    <numFmt numFmtId="167" formatCode="_-* #,##0_-;\-* #,##0_-;_-* &quot;-&quot;??_-;_-@_-"/>
    <numFmt numFmtId="168" formatCode="_(* #,##0_);_(* \(#,##0\);_(* &quot;-&quot;??_);_(@_)"/>
    <numFmt numFmtId="169" formatCode="00"/>
    <numFmt numFmtId="170" formatCode="_(* #,##0.0_);_(* \(#,##0.0\);_(* &quot;-&quot;??_);_(@_)"/>
    <numFmt numFmtId="171" formatCode="_-* #,##0.0\ _₫_-;\-* #,##0.0\ _₫_-;_-* &quot;-&quot;?\ _₫_-;_-@_-"/>
    <numFmt numFmtId="172" formatCode="_-* #,##0.0_-;\-* #,##0.0_-;_-* &quot;-&quot;??_-;_-@_-"/>
  </numFmts>
  <fonts count="50" x14ac:knownFonts="1">
    <font>
      <sz val="14"/>
      <color theme="1"/>
      <name val="Times New Roman"/>
      <family val="2"/>
      <charset val="163"/>
    </font>
    <font>
      <sz val="14"/>
      <color theme="1"/>
      <name val="Times New Roman"/>
      <family val="2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2"/>
      <name val="Times New Roman"/>
      <family val="1"/>
    </font>
    <font>
      <b/>
      <i/>
      <sz val="12"/>
      <name val="Times New Roman"/>
      <family val="1"/>
    </font>
    <font>
      <sz val="14"/>
      <color theme="1"/>
      <name val="Times New Roman"/>
      <family val="2"/>
      <charset val="163"/>
    </font>
    <font>
      <sz val="11"/>
      <color theme="1"/>
      <name val="Calibri"/>
      <family val="2"/>
      <charset val="163"/>
      <scheme val="minor"/>
    </font>
    <font>
      <b/>
      <i/>
      <sz val="12"/>
      <color theme="1"/>
      <name val="Times New Roman"/>
      <family val="1"/>
      <charset val="163"/>
    </font>
    <font>
      <i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name val="Times New Roman"/>
      <family val="1"/>
    </font>
    <font>
      <sz val="13"/>
      <color theme="1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  <charset val="163"/>
    </font>
    <font>
      <b/>
      <vertAlign val="superscript"/>
      <sz val="12"/>
      <name val="Times New Roman"/>
      <family val="1"/>
    </font>
    <font>
      <sz val="12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13"/>
      <color theme="1"/>
      <name val="Times New Roman"/>
      <family val="1"/>
      <charset val="163"/>
    </font>
    <font>
      <sz val="13"/>
      <color theme="1"/>
      <name val="Times New Roman"/>
      <family val="1"/>
      <charset val="163"/>
    </font>
    <font>
      <i/>
      <sz val="13"/>
      <color theme="1"/>
      <name val="Times New Roman"/>
      <family val="1"/>
      <charset val="163"/>
    </font>
    <font>
      <sz val="13"/>
      <color rgb="FF000000"/>
      <name val="Times New Roman"/>
      <family val="1"/>
      <charset val="163"/>
    </font>
    <font>
      <b/>
      <sz val="13"/>
      <color rgb="FF000000"/>
      <name val="Times New Roman"/>
      <family val="1"/>
      <charset val="163"/>
    </font>
    <font>
      <b/>
      <sz val="13"/>
      <name val="Times New Roman"/>
      <family val="1"/>
      <charset val="163"/>
    </font>
    <font>
      <sz val="14"/>
      <name val="Times New Roman"/>
      <family val="1"/>
      <charset val="163"/>
    </font>
    <font>
      <b/>
      <i/>
      <sz val="14"/>
      <name val="Times New Roman"/>
      <family val="1"/>
      <charset val="163"/>
    </font>
    <font>
      <b/>
      <sz val="14"/>
      <name val="Times New Roman"/>
      <family val="1"/>
      <charset val="163"/>
    </font>
    <font>
      <i/>
      <sz val="14"/>
      <name val="Times New Roman"/>
      <family val="1"/>
      <charset val="163"/>
    </font>
    <font>
      <sz val="13"/>
      <color rgb="FF000000"/>
      <name val="Times New Roman"/>
      <family val="1"/>
    </font>
    <font>
      <sz val="12"/>
      <name val="Calibri Light"/>
      <family val="1"/>
      <charset val="163"/>
      <scheme val="major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8"/>
      <name val="Times New Roman"/>
      <family val="2"/>
      <charset val="163"/>
    </font>
    <font>
      <sz val="13"/>
      <color theme="1"/>
      <name val="Calibri Light"/>
      <family val="1"/>
      <scheme val="major"/>
    </font>
    <font>
      <sz val="13"/>
      <name val="Calibri Light"/>
      <family val="1"/>
      <scheme val="major"/>
    </font>
    <font>
      <b/>
      <sz val="13"/>
      <name val="Calibri Light"/>
      <family val="1"/>
      <scheme val="major"/>
    </font>
    <font>
      <i/>
      <sz val="13"/>
      <name val="Times New Roman"/>
      <family val="1"/>
    </font>
    <font>
      <b/>
      <i/>
      <sz val="13"/>
      <name val="Times New Roman"/>
      <family val="1"/>
    </font>
    <font>
      <b/>
      <i/>
      <sz val="13"/>
      <color theme="1"/>
      <name val="Times New Roman"/>
      <family val="1"/>
    </font>
    <font>
      <b/>
      <i/>
      <sz val="14"/>
      <name val="Times New Roman"/>
      <family val="1"/>
    </font>
    <font>
      <sz val="12"/>
      <color theme="1"/>
      <name val="Times New Roman"/>
      <family val="2"/>
    </font>
    <font>
      <i/>
      <sz val="14"/>
      <name val="Times New Roman"/>
      <family val="1"/>
    </font>
    <font>
      <sz val="14"/>
      <name val="Times New Roman"/>
      <family val="2"/>
      <charset val="16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164" fontId="1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6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6" fillId="0" borderId="0"/>
    <xf numFmtId="0" fontId="47" fillId="0" borderId="0"/>
  </cellStyleXfs>
  <cellXfs count="345">
    <xf numFmtId="0" fontId="0" fillId="0" borderId="0" xfId="0"/>
    <xf numFmtId="0" fontId="2" fillId="0" borderId="0" xfId="9" applyFont="1"/>
    <xf numFmtId="0" fontId="13" fillId="0" borderId="0" xfId="9" applyFont="1" applyAlignment="1">
      <alignment horizontal="right"/>
    </xf>
    <xf numFmtId="0" fontId="5" fillId="0" borderId="0" xfId="9" applyFont="1"/>
    <xf numFmtId="0" fontId="2" fillId="0" borderId="0" xfId="9" applyFont="1" applyAlignment="1">
      <alignment horizontal="center"/>
    </xf>
    <xf numFmtId="0" fontId="5" fillId="0" borderId="1" xfId="9" applyFont="1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/>
    </xf>
    <xf numFmtId="0" fontId="5" fillId="0" borderId="1" xfId="9" applyFont="1" applyBorder="1" applyAlignment="1">
      <alignment horizontal="left" vertical="center"/>
    </xf>
    <xf numFmtId="0" fontId="5" fillId="0" borderId="1" xfId="9" applyFont="1" applyBorder="1" applyAlignment="1">
      <alignment horizontal="right" vertical="center"/>
    </xf>
    <xf numFmtId="0" fontId="2" fillId="0" borderId="1" xfId="9" applyFont="1" applyBorder="1" applyAlignment="1">
      <alignment horizontal="left" vertical="center"/>
    </xf>
    <xf numFmtId="1" fontId="2" fillId="0" borderId="1" xfId="9" applyNumberFormat="1" applyFont="1" applyBorder="1" applyAlignment="1">
      <alignment horizontal="right" vertical="center"/>
    </xf>
    <xf numFmtId="0" fontId="2" fillId="0" borderId="1" xfId="9" applyFont="1" applyBorder="1" applyAlignment="1">
      <alignment horizontal="right" vertical="center"/>
    </xf>
    <xf numFmtId="166" fontId="15" fillId="2" borderId="1" xfId="9" applyNumberFormat="1" applyFont="1" applyFill="1" applyBorder="1" applyAlignment="1">
      <alignment horizontal="right" vertical="center"/>
    </xf>
    <xf numFmtId="41" fontId="2" fillId="0" borderId="1" xfId="9" applyNumberFormat="1" applyFont="1" applyBorder="1" applyAlignment="1">
      <alignment horizontal="right" vertical="center"/>
    </xf>
    <xf numFmtId="41" fontId="16" fillId="2" borderId="1" xfId="9" applyNumberFormat="1" applyFont="1" applyFill="1" applyBorder="1" applyAlignment="1">
      <alignment horizontal="center" vertical="center" wrapText="1"/>
    </xf>
    <xf numFmtId="3" fontId="15" fillId="0" borderId="1" xfId="9" applyNumberFormat="1" applyFont="1" applyBorder="1" applyAlignment="1">
      <alignment horizontal="right" vertical="center" wrapText="1"/>
    </xf>
    <xf numFmtId="0" fontId="15" fillId="0" borderId="1" xfId="9" applyFont="1" applyBorder="1" applyAlignment="1">
      <alignment horizontal="right" vertical="center" wrapText="1"/>
    </xf>
    <xf numFmtId="3" fontId="17" fillId="0" borderId="1" xfId="9" applyNumberFormat="1" applyFont="1" applyBorder="1" applyAlignment="1">
      <alignment horizontal="right" vertical="center" wrapText="1"/>
    </xf>
    <xf numFmtId="0" fontId="17" fillId="0" borderId="1" xfId="9" applyFont="1" applyBorder="1" applyAlignment="1">
      <alignment horizontal="right" vertical="center" wrapText="1"/>
    </xf>
    <xf numFmtId="41" fontId="18" fillId="2" borderId="1" xfId="9" applyNumberFormat="1" applyFont="1" applyFill="1" applyBorder="1" applyAlignment="1">
      <alignment horizontal="center" vertical="center" wrapText="1"/>
    </xf>
    <xf numFmtId="41" fontId="15" fillId="0" borderId="1" xfId="9" applyNumberFormat="1" applyFont="1" applyBorder="1" applyAlignment="1">
      <alignment horizontal="right" vertical="center" wrapText="1"/>
    </xf>
    <xf numFmtId="41" fontId="19" fillId="2" borderId="1" xfId="9" applyNumberFormat="1" applyFont="1" applyFill="1" applyBorder="1" applyAlignment="1">
      <alignment horizontal="center" vertical="center" wrapText="1"/>
    </xf>
    <xf numFmtId="41" fontId="15" fillId="0" borderId="1" xfId="9" applyNumberFormat="1" applyFont="1" applyBorder="1" applyAlignment="1">
      <alignment horizontal="right" vertical="center"/>
    </xf>
    <xf numFmtId="41" fontId="17" fillId="0" borderId="1" xfId="9" applyNumberFormat="1" applyFont="1" applyBorder="1" applyAlignment="1">
      <alignment horizontal="right" vertical="center"/>
    </xf>
    <xf numFmtId="0" fontId="3" fillId="0" borderId="0" xfId="4" applyFont="1" applyAlignment="1">
      <alignment vertical="center" wrapText="1"/>
    </xf>
    <xf numFmtId="0" fontId="4" fillId="0" borderId="0" xfId="4" applyFont="1" applyAlignment="1">
      <alignment horizontal="center" vertical="center" wrapText="1"/>
    </xf>
    <xf numFmtId="0" fontId="4" fillId="0" borderId="0" xfId="4" applyFont="1" applyAlignment="1">
      <alignment horizontal="center" vertical="center"/>
    </xf>
    <xf numFmtId="0" fontId="3" fillId="0" borderId="0" xfId="4" applyFont="1" applyAlignment="1">
      <alignment horizontal="center" vertical="center" wrapText="1"/>
    </xf>
    <xf numFmtId="0" fontId="24" fillId="0" borderId="0" xfId="0" applyFont="1"/>
    <xf numFmtId="0" fontId="23" fillId="2" borderId="1" xfId="0" applyFont="1" applyFill="1" applyBorder="1" applyAlignment="1">
      <alignment horizontal="center" vertical="center" wrapText="1"/>
    </xf>
    <xf numFmtId="168" fontId="23" fillId="4" borderId="1" xfId="8" quotePrefix="1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vertical="center"/>
    </xf>
    <xf numFmtId="167" fontId="23" fillId="4" borderId="1" xfId="0" applyNumberFormat="1" applyFont="1" applyFill="1" applyBorder="1" applyAlignment="1">
      <alignment vertical="center"/>
    </xf>
    <xf numFmtId="0" fontId="23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167" fontId="19" fillId="2" borderId="1" xfId="8" applyNumberFormat="1" applyFont="1" applyFill="1" applyBorder="1" applyAlignment="1">
      <alignment vertical="center" wrapText="1"/>
    </xf>
    <xf numFmtId="167" fontId="19" fillId="2" borderId="1" xfId="8" applyNumberFormat="1" applyFont="1" applyFill="1" applyBorder="1" applyAlignment="1">
      <alignment vertical="center"/>
    </xf>
    <xf numFmtId="167" fontId="19" fillId="2" borderId="1" xfId="8" quotePrefix="1" applyNumberFormat="1" applyFont="1" applyFill="1" applyBorder="1" applyAlignment="1">
      <alignment vertical="center"/>
    </xf>
    <xf numFmtId="0" fontId="28" fillId="0" borderId="1" xfId="0" applyFont="1" applyBorder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 wrapText="1"/>
    </xf>
    <xf numFmtId="167" fontId="28" fillId="2" borderId="1" xfId="8" applyNumberFormat="1" applyFont="1" applyFill="1" applyBorder="1" applyAlignment="1">
      <alignment vertical="center" wrapText="1"/>
    </xf>
    <xf numFmtId="167" fontId="28" fillId="2" borderId="1" xfId="8" applyNumberFormat="1" applyFont="1" applyFill="1" applyBorder="1" applyAlignment="1">
      <alignment vertical="center"/>
    </xf>
    <xf numFmtId="0" fontId="26" fillId="2" borderId="1" xfId="0" applyFont="1" applyFill="1" applyBorder="1" applyAlignment="1">
      <alignment horizontal="center" vertical="center" wrapText="1"/>
    </xf>
    <xf numFmtId="167" fontId="27" fillId="2" borderId="1" xfId="8" applyNumberFormat="1" applyFont="1" applyFill="1" applyBorder="1" applyAlignment="1">
      <alignment vertical="center" wrapText="1"/>
    </xf>
    <xf numFmtId="167" fontId="26" fillId="2" borderId="1" xfId="8" quotePrefix="1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/>
    </xf>
    <xf numFmtId="167" fontId="26" fillId="2" borderId="1" xfId="8" applyNumberFormat="1" applyFont="1" applyFill="1" applyBorder="1" applyAlignment="1">
      <alignment vertical="center"/>
    </xf>
    <xf numFmtId="167" fontId="23" fillId="0" borderId="1" xfId="8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167" fontId="24" fillId="0" borderId="1" xfId="8" applyNumberFormat="1" applyFont="1" applyBorder="1" applyAlignment="1">
      <alignment vertical="center"/>
    </xf>
    <xf numFmtId="3" fontId="24" fillId="0" borderId="1" xfId="0" applyNumberFormat="1" applyFont="1" applyBorder="1" applyAlignment="1">
      <alignment horizontal="center" vertical="center" wrapText="1"/>
    </xf>
    <xf numFmtId="167" fontId="24" fillId="0" borderId="1" xfId="8" applyNumberFormat="1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3" fontId="26" fillId="2" borderId="1" xfId="0" applyNumberFormat="1" applyFont="1" applyFill="1" applyBorder="1" applyAlignment="1">
      <alignment horizontal="center" vertical="center"/>
    </xf>
    <xf numFmtId="167" fontId="27" fillId="2" borderId="1" xfId="8" applyNumberFormat="1" applyFont="1" applyFill="1" applyBorder="1" applyAlignment="1">
      <alignment vertical="center"/>
    </xf>
    <xf numFmtId="167" fontId="26" fillId="2" borderId="1" xfId="8" applyNumberFormat="1" applyFont="1" applyFill="1" applyBorder="1" applyAlignment="1">
      <alignment vertical="center" wrapText="1"/>
    </xf>
    <xf numFmtId="167" fontId="27" fillId="2" borderId="1" xfId="8" quotePrefix="1" applyNumberFormat="1" applyFont="1" applyFill="1" applyBorder="1" applyAlignment="1">
      <alignment vertical="center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0" fontId="29" fillId="2" borderId="0" xfId="1" applyFont="1" applyFill="1"/>
    <xf numFmtId="0" fontId="32" fillId="2" borderId="5" xfId="5" applyFont="1" applyFill="1" applyBorder="1" applyAlignment="1">
      <alignment horizontal="center" wrapText="1"/>
    </xf>
    <xf numFmtId="0" fontId="29" fillId="2" borderId="0" xfId="1" applyFont="1" applyFill="1" applyAlignment="1">
      <alignment horizontal="center"/>
    </xf>
    <xf numFmtId="0" fontId="31" fillId="5" borderId="1" xfId="1" applyFont="1" applyFill="1" applyBorder="1" applyAlignment="1">
      <alignment horizontal="center" vertical="center"/>
    </xf>
    <xf numFmtId="167" fontId="31" fillId="5" borderId="1" xfId="10" applyNumberFormat="1" applyFont="1" applyFill="1" applyBorder="1" applyAlignment="1">
      <alignment horizontal="right" vertical="center" wrapText="1"/>
    </xf>
    <xf numFmtId="167" fontId="31" fillId="2" borderId="1" xfId="10" applyNumberFormat="1" applyFont="1" applyFill="1" applyBorder="1" applyAlignment="1">
      <alignment horizontal="right" vertical="center" wrapText="1"/>
    </xf>
    <xf numFmtId="0" fontId="31" fillId="2" borderId="1" xfId="1" applyFont="1" applyFill="1" applyBorder="1" applyAlignment="1">
      <alignment horizontal="center" vertical="center" wrapText="1"/>
    </xf>
    <xf numFmtId="0" fontId="31" fillId="2" borderId="1" xfId="1" applyFont="1" applyFill="1" applyBorder="1"/>
    <xf numFmtId="0" fontId="31" fillId="2" borderId="1" xfId="1" applyFont="1" applyFill="1" applyBorder="1" applyAlignment="1">
      <alignment horizontal="center"/>
    </xf>
    <xf numFmtId="167" fontId="31" fillId="2" borderId="1" xfId="10" applyNumberFormat="1" applyFont="1" applyFill="1" applyBorder="1" applyAlignment="1">
      <alignment horizontal="right" vertical="center"/>
    </xf>
    <xf numFmtId="0" fontId="31" fillId="2" borderId="0" xfId="1" applyFont="1" applyFill="1"/>
    <xf numFmtId="0" fontId="29" fillId="2" borderId="1" xfId="1" applyFont="1" applyFill="1" applyBorder="1" applyAlignment="1">
      <alignment horizontal="center" vertical="center" wrapText="1"/>
    </xf>
    <xf numFmtId="0" fontId="29" fillId="2" borderId="1" xfId="1" applyFont="1" applyFill="1" applyBorder="1" applyAlignment="1">
      <alignment horizontal="left" vertical="center" wrapText="1"/>
    </xf>
    <xf numFmtId="167" fontId="29" fillId="2" borderId="1" xfId="10" applyNumberFormat="1" applyFont="1" applyFill="1" applyBorder="1" applyAlignment="1">
      <alignment horizontal="right" vertical="center"/>
    </xf>
    <xf numFmtId="0" fontId="29" fillId="2" borderId="0" xfId="1" applyFont="1" applyFill="1" applyAlignment="1">
      <alignment horizontal="center" vertical="center"/>
    </xf>
    <xf numFmtId="0" fontId="29" fillId="2" borderId="1" xfId="1" applyFont="1" applyFill="1" applyBorder="1"/>
    <xf numFmtId="0" fontId="29" fillId="2" borderId="1" xfId="1" applyFont="1" applyFill="1" applyBorder="1" applyAlignment="1">
      <alignment horizontal="center"/>
    </xf>
    <xf numFmtId="167" fontId="29" fillId="2" borderId="1" xfId="10" applyNumberFormat="1" applyFont="1" applyFill="1" applyBorder="1" applyAlignment="1">
      <alignment horizontal="right"/>
    </xf>
    <xf numFmtId="0" fontId="29" fillId="2" borderId="1" xfId="1" applyFont="1" applyFill="1" applyBorder="1" applyAlignment="1">
      <alignment vertical="center"/>
    </xf>
    <xf numFmtId="0" fontId="29" fillId="2" borderId="1" xfId="1" applyFont="1" applyFill="1" applyBorder="1" applyAlignment="1">
      <alignment vertical="center" wrapText="1"/>
    </xf>
    <xf numFmtId="167" fontId="31" fillId="2" borderId="1" xfId="10" applyNumberFormat="1" applyFont="1" applyFill="1" applyBorder="1" applyAlignment="1">
      <alignment horizontal="right"/>
    </xf>
    <xf numFmtId="0" fontId="29" fillId="2" borderId="1" xfId="1" applyFont="1" applyFill="1" applyBorder="1" applyAlignment="1">
      <alignment horizontal="left" vertical="center"/>
    </xf>
    <xf numFmtId="167" fontId="29" fillId="2" borderId="1" xfId="10" applyNumberFormat="1" applyFont="1" applyFill="1" applyBorder="1"/>
    <xf numFmtId="167" fontId="31" fillId="2" borderId="1" xfId="10" applyNumberFormat="1" applyFont="1" applyFill="1" applyBorder="1"/>
    <xf numFmtId="0" fontId="30" fillId="2" borderId="0" xfId="1" applyFont="1" applyFill="1"/>
    <xf numFmtId="0" fontId="29" fillId="2" borderId="0" xfId="1" quotePrefix="1" applyFont="1" applyFill="1" applyAlignment="1">
      <alignment horizontal="right"/>
    </xf>
    <xf numFmtId="0" fontId="32" fillId="2" borderId="0" xfId="1" quotePrefix="1" applyFont="1" applyFill="1" applyAlignment="1">
      <alignment horizontal="right"/>
    </xf>
    <xf numFmtId="0" fontId="32" fillId="2" borderId="0" xfId="1" applyFont="1" applyFill="1"/>
    <xf numFmtId="0" fontId="23" fillId="0" borderId="0" xfId="0" applyFont="1"/>
    <xf numFmtId="0" fontId="24" fillId="0" borderId="0" xfId="0" applyFont="1" applyAlignment="1">
      <alignment horizontal="center"/>
    </xf>
    <xf numFmtId="0" fontId="25" fillId="0" borderId="5" xfId="0" applyFont="1" applyBorder="1"/>
    <xf numFmtId="0" fontId="27" fillId="2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167" fontId="23" fillId="4" borderId="1" xfId="8" applyNumberFormat="1" applyFont="1" applyFill="1" applyBorder="1" applyAlignment="1">
      <alignment horizontal="right" vertical="center" wrapText="1"/>
    </xf>
    <xf numFmtId="167" fontId="23" fillId="2" borderId="1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167" fontId="24" fillId="0" borderId="1" xfId="0" applyNumberFormat="1" applyFont="1" applyBorder="1" applyAlignment="1">
      <alignment horizontal="left" vertical="center" wrapText="1"/>
    </xf>
    <xf numFmtId="167" fontId="24" fillId="0" borderId="1" xfId="8" applyNumberFormat="1" applyFont="1" applyBorder="1" applyAlignment="1">
      <alignment horizontal="right" vertical="center"/>
    </xf>
    <xf numFmtId="167" fontId="23" fillId="0" borderId="1" xfId="0" applyNumberFormat="1" applyFont="1" applyBorder="1" applyAlignment="1">
      <alignment horizontal="left" vertical="center" wrapText="1"/>
    </xf>
    <xf numFmtId="167" fontId="28" fillId="0" borderId="1" xfId="8" applyNumberFormat="1" applyFont="1" applyBorder="1" applyAlignment="1">
      <alignment vertical="center"/>
    </xf>
    <xf numFmtId="167" fontId="23" fillId="0" borderId="1" xfId="8" applyNumberFormat="1" applyFont="1" applyBorder="1" applyAlignment="1">
      <alignment horizontal="right" vertical="center"/>
    </xf>
    <xf numFmtId="167" fontId="24" fillId="0" borderId="1" xfId="8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2" borderId="1" xfId="4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 shrinkToFit="1"/>
    </xf>
    <xf numFmtId="0" fontId="36" fillId="0" borderId="0" xfId="12" applyFont="1"/>
    <xf numFmtId="171" fontId="36" fillId="0" borderId="0" xfId="12" applyNumberFormat="1" applyFont="1"/>
    <xf numFmtId="0" fontId="37" fillId="0" borderId="1" xfId="12" applyFont="1" applyBorder="1" applyAlignment="1">
      <alignment horizontal="center" vertical="center" wrapText="1"/>
    </xf>
    <xf numFmtId="168" fontId="36" fillId="0" borderId="0" xfId="12" applyNumberFormat="1" applyFont="1"/>
    <xf numFmtId="0" fontId="35" fillId="0" borderId="0" xfId="12" applyFont="1" applyAlignment="1">
      <alignment horizontal="center" wrapText="1"/>
    </xf>
    <xf numFmtId="0" fontId="35" fillId="0" borderId="0" xfId="12" applyFont="1" applyAlignment="1">
      <alignment horizontal="center"/>
    </xf>
    <xf numFmtId="0" fontId="4" fillId="0" borderId="1" xfId="4" applyFont="1" applyBorder="1" applyAlignment="1">
      <alignment horizontal="center" vertical="center" wrapText="1"/>
    </xf>
    <xf numFmtId="0" fontId="36" fillId="0" borderId="1" xfId="12" applyFont="1" applyBorder="1" applyAlignment="1">
      <alignment horizontal="center" vertical="center"/>
    </xf>
    <xf numFmtId="0" fontId="38" fillId="0" borderId="1" xfId="12" applyFont="1" applyBorder="1" applyAlignment="1">
      <alignment vertical="center" wrapText="1"/>
    </xf>
    <xf numFmtId="170" fontId="29" fillId="0" borderId="1" xfId="13" applyNumberFormat="1" applyFont="1" applyBorder="1" applyAlignment="1">
      <alignment horizontal="right" vertical="center"/>
    </xf>
    <xf numFmtId="168" fontId="29" fillId="0" borderId="1" xfId="13" applyNumberFormat="1" applyFont="1" applyBorder="1" applyAlignment="1">
      <alignment horizontal="right" vertical="center"/>
    </xf>
    <xf numFmtId="0" fontId="29" fillId="0" borderId="1" xfId="12" applyFont="1" applyBorder="1" applyAlignment="1">
      <alignment horizontal="right" vertical="center"/>
    </xf>
    <xf numFmtId="168" fontId="29" fillId="0" borderId="1" xfId="12" applyNumberFormat="1" applyFont="1" applyBorder="1" applyAlignment="1">
      <alignment horizontal="right" vertical="center"/>
    </xf>
    <xf numFmtId="43" fontId="29" fillId="0" borderId="1" xfId="13" applyFont="1" applyBorder="1" applyAlignment="1">
      <alignment horizontal="right" vertical="center"/>
    </xf>
    <xf numFmtId="170" fontId="29" fillId="2" borderId="1" xfId="13" applyNumberFormat="1" applyFont="1" applyFill="1" applyBorder="1" applyAlignment="1">
      <alignment horizontal="right" vertical="center"/>
    </xf>
    <xf numFmtId="43" fontId="29" fillId="2" borderId="1" xfId="13" applyFont="1" applyFill="1" applyBorder="1" applyAlignment="1">
      <alignment horizontal="right" vertical="center"/>
    </xf>
    <xf numFmtId="0" fontId="36" fillId="0" borderId="0" xfId="12" applyFont="1" applyAlignment="1">
      <alignment vertical="center"/>
    </xf>
    <xf numFmtId="0" fontId="24" fillId="0" borderId="1" xfId="0" applyFont="1" applyBorder="1" applyAlignment="1">
      <alignment vertical="center"/>
    </xf>
    <xf numFmtId="3" fontId="24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4" fillId="0" borderId="1" xfId="9" applyFont="1" applyBorder="1" applyAlignment="1">
      <alignment horizontal="center" vertical="center" wrapText="1"/>
    </xf>
    <xf numFmtId="0" fontId="14" fillId="0" borderId="0" xfId="9" applyFont="1" applyAlignment="1">
      <alignment vertical="center"/>
    </xf>
    <xf numFmtId="0" fontId="5" fillId="0" borderId="1" xfId="9" applyFont="1" applyBorder="1" applyAlignment="1">
      <alignment vertical="center" wrapText="1"/>
    </xf>
    <xf numFmtId="0" fontId="2" fillId="0" borderId="0" xfId="9" applyFont="1" applyAlignment="1">
      <alignment vertical="center"/>
    </xf>
    <xf numFmtId="0" fontId="2" fillId="0" borderId="1" xfId="9" applyFont="1" applyBorder="1" applyAlignment="1">
      <alignment vertical="center" wrapText="1"/>
    </xf>
    <xf numFmtId="41" fontId="2" fillId="0" borderId="0" xfId="9" applyNumberFormat="1" applyFont="1" applyAlignment="1">
      <alignment vertical="center"/>
    </xf>
    <xf numFmtId="0" fontId="2" fillId="0" borderId="1" xfId="9" quotePrefix="1" applyFont="1" applyBorder="1" applyAlignment="1">
      <alignment horizontal="justify" vertical="center" wrapText="1"/>
    </xf>
    <xf numFmtId="0" fontId="5" fillId="0" borderId="1" xfId="9" quotePrefix="1" applyFont="1" applyBorder="1" applyAlignment="1">
      <alignment vertical="center" wrapText="1"/>
    </xf>
    <xf numFmtId="0" fontId="42" fillId="0" borderId="1" xfId="5" applyFont="1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8" fillId="0" borderId="2" xfId="5" applyFont="1" applyBorder="1" applyAlignment="1">
      <alignment horizontal="justify" vertical="center" wrapText="1"/>
    </xf>
    <xf numFmtId="0" fontId="41" fillId="0" borderId="1" xfId="5" applyFont="1" applyBorder="1" applyAlignment="1">
      <alignment horizontal="center" vertical="center" wrapText="1"/>
    </xf>
    <xf numFmtId="0" fontId="16" fillId="0" borderId="1" xfId="4" applyFont="1" applyBorder="1" applyAlignment="1">
      <alignment horizontal="justify" vertical="center" wrapText="1"/>
    </xf>
    <xf numFmtId="0" fontId="33" fillId="0" borderId="1" xfId="5" applyFont="1" applyBorder="1" applyAlignment="1">
      <alignment horizontal="justify" vertical="center" wrapText="1"/>
    </xf>
    <xf numFmtId="0" fontId="16" fillId="0" borderId="1" xfId="2" applyFont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justify" vertical="center" wrapText="1"/>
    </xf>
    <xf numFmtId="0" fontId="42" fillId="0" borderId="1" xfId="2" applyFont="1" applyBorder="1" applyAlignment="1">
      <alignment horizontal="center" vertical="center" wrapText="1"/>
    </xf>
    <xf numFmtId="0" fontId="16" fillId="0" borderId="1" xfId="3" applyFont="1" applyBorder="1" applyAlignment="1">
      <alignment horizontal="justify" vertical="center" wrapText="1"/>
    </xf>
    <xf numFmtId="0" fontId="16" fillId="0" borderId="2" xfId="3" applyFont="1" applyBorder="1" applyAlignment="1">
      <alignment horizontal="justify" vertical="center" wrapText="1"/>
    </xf>
    <xf numFmtId="0" fontId="41" fillId="0" borderId="1" xfId="5" applyFont="1" applyBorder="1" applyAlignment="1">
      <alignment vertical="center" wrapText="1"/>
    </xf>
    <xf numFmtId="0" fontId="18" fillId="0" borderId="1" xfId="4" applyFont="1" applyBorder="1" applyAlignment="1">
      <alignment horizontal="justify" vertical="center" wrapText="1"/>
    </xf>
    <xf numFmtId="0" fontId="16" fillId="0" borderId="1" xfId="5" applyFont="1" applyBorder="1" applyAlignment="1">
      <alignment vertical="center" wrapText="1"/>
    </xf>
    <xf numFmtId="0" fontId="16" fillId="0" borderId="1" xfId="6" applyFont="1" applyBorder="1" applyAlignment="1">
      <alignment horizontal="justify" vertical="center" wrapText="1"/>
    </xf>
    <xf numFmtId="0" fontId="18" fillId="0" borderId="1" xfId="2" applyFont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justify" vertical="center" wrapText="1"/>
    </xf>
    <xf numFmtId="0" fontId="16" fillId="0" borderId="4" xfId="4" applyFont="1" applyBorder="1" applyAlignment="1">
      <alignment horizontal="justify" vertical="center" wrapText="1"/>
    </xf>
    <xf numFmtId="0" fontId="16" fillId="0" borderId="1" xfId="7" applyFont="1" applyBorder="1" applyAlignment="1">
      <alignment horizontal="justify" vertical="center" wrapText="1"/>
    </xf>
    <xf numFmtId="0" fontId="17" fillId="0" borderId="0" xfId="1" applyFont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40" fillId="0" borderId="0" xfId="1" applyFont="1"/>
    <xf numFmtId="0" fontId="40" fillId="0" borderId="0" xfId="1" applyFont="1" applyAlignment="1">
      <alignment horizontal="center" vertical="center" wrapText="1"/>
    </xf>
    <xf numFmtId="0" fontId="40" fillId="0" borderId="0" xfId="1" applyFont="1" applyAlignment="1">
      <alignment horizontal="left"/>
    </xf>
    <xf numFmtId="0" fontId="41" fillId="0" borderId="0" xfId="5" applyFont="1"/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left"/>
    </xf>
    <xf numFmtId="0" fontId="16" fillId="0" borderId="0" xfId="1" applyFont="1"/>
    <xf numFmtId="0" fontId="40" fillId="0" borderId="0" xfId="1" applyFont="1" applyAlignment="1">
      <alignment vertical="center"/>
    </xf>
    <xf numFmtId="0" fontId="41" fillId="0" borderId="0" xfId="1" applyFont="1" applyAlignment="1">
      <alignment vertical="center"/>
    </xf>
    <xf numFmtId="0" fontId="40" fillId="0" borderId="0" xfId="1" applyFont="1" applyAlignment="1">
      <alignment vertical="center" wrapText="1"/>
    </xf>
    <xf numFmtId="0" fontId="41" fillId="0" borderId="0" xfId="1" applyFont="1"/>
    <xf numFmtId="0" fontId="0" fillId="0" borderId="0" xfId="0" applyAlignment="1">
      <alignment vertical="center"/>
    </xf>
    <xf numFmtId="0" fontId="9" fillId="0" borderId="0" xfId="15" applyFont="1" applyAlignment="1">
      <alignment vertical="center"/>
    </xf>
    <xf numFmtId="0" fontId="48" fillId="0" borderId="5" xfId="15" applyFont="1" applyBorder="1" applyAlignment="1">
      <alignment vertical="center"/>
    </xf>
    <xf numFmtId="0" fontId="35" fillId="0" borderId="1" xfId="15" applyFont="1" applyBorder="1" applyAlignment="1">
      <alignment horizontal="center" vertical="center" wrapText="1"/>
    </xf>
    <xf numFmtId="0" fontId="35" fillId="0" borderId="1" xfId="15" quotePrefix="1" applyFont="1" applyBorder="1" applyAlignment="1">
      <alignment horizontal="center" vertical="center" wrapText="1"/>
    </xf>
    <xf numFmtId="0" fontId="36" fillId="0" borderId="1" xfId="15" applyFont="1" applyBorder="1" applyAlignment="1">
      <alignment horizontal="center" vertical="center" wrapText="1"/>
    </xf>
    <xf numFmtId="3" fontId="36" fillId="0" borderId="1" xfId="8" applyNumberFormat="1" applyFont="1" applyBorder="1" applyAlignment="1">
      <alignment horizontal="center" vertical="center" wrapText="1"/>
    </xf>
    <xf numFmtId="2" fontId="48" fillId="0" borderId="1" xfId="15" applyNumberFormat="1" applyFont="1" applyBorder="1" applyAlignment="1">
      <alignment horizontal="center" vertical="center" wrapText="1"/>
    </xf>
    <xf numFmtId="0" fontId="36" fillId="0" borderId="1" xfId="15" applyFont="1" applyBorder="1" applyAlignment="1">
      <alignment horizontal="center" vertical="center"/>
    </xf>
    <xf numFmtId="3" fontId="36" fillId="0" borderId="1" xfId="8" applyNumberFormat="1" applyFont="1" applyBorder="1" applyAlignment="1">
      <alignment horizontal="center" vertical="center"/>
    </xf>
    <xf numFmtId="0" fontId="48" fillId="0" borderId="1" xfId="15" applyFont="1" applyBorder="1" applyAlignment="1">
      <alignment horizontal="center" vertical="center"/>
    </xf>
    <xf numFmtId="0" fontId="36" fillId="0" borderId="1" xfId="12" applyFont="1" applyBorder="1" applyAlignment="1">
      <alignment horizontal="center" vertical="center" wrapText="1"/>
    </xf>
    <xf numFmtId="2" fontId="48" fillId="0" borderId="1" xfId="12" applyNumberFormat="1" applyFont="1" applyBorder="1" applyAlignment="1">
      <alignment horizontal="center" vertical="center" wrapText="1"/>
    </xf>
    <xf numFmtId="39" fontId="48" fillId="0" borderId="1" xfId="12" applyNumberFormat="1" applyFont="1" applyBorder="1" applyAlignment="1">
      <alignment horizontal="center" vertical="center" wrapText="1"/>
    </xf>
    <xf numFmtId="0" fontId="36" fillId="0" borderId="2" xfId="12" applyFont="1" applyBorder="1" applyAlignment="1">
      <alignment horizontal="center" vertical="center" wrapText="1"/>
    </xf>
    <xf numFmtId="0" fontId="36" fillId="0" borderId="1" xfId="16" applyFont="1" applyBorder="1" applyAlignment="1" applyProtection="1">
      <alignment horizontal="center" vertical="center" shrinkToFit="1"/>
      <protection locked="0"/>
    </xf>
    <xf numFmtId="0" fontId="44" fillId="0" borderId="0" xfId="1" applyFont="1" applyAlignment="1">
      <alignment horizontal="right"/>
    </xf>
    <xf numFmtId="0" fontId="18" fillId="0" borderId="0" xfId="5" applyFont="1" applyAlignment="1">
      <alignment horizontal="center" wrapText="1"/>
    </xf>
    <xf numFmtId="0" fontId="43" fillId="0" borderId="0" xfId="5" applyFont="1" applyAlignment="1">
      <alignment horizontal="center" wrapText="1"/>
    </xf>
    <xf numFmtId="0" fontId="42" fillId="0" borderId="1" xfId="5" applyFont="1" applyBorder="1" applyAlignment="1">
      <alignment horizontal="center" vertical="center" wrapText="1"/>
    </xf>
    <xf numFmtId="0" fontId="41" fillId="0" borderId="1" xfId="5" applyFont="1" applyBorder="1"/>
    <xf numFmtId="0" fontId="18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/>
    </xf>
    <xf numFmtId="0" fontId="18" fillId="0" borderId="4" xfId="4" applyFont="1" applyBorder="1" applyAlignment="1">
      <alignment horizontal="justify" vertical="center" wrapText="1"/>
    </xf>
    <xf numFmtId="0" fontId="18" fillId="0" borderId="2" xfId="4" applyFont="1" applyBorder="1" applyAlignment="1">
      <alignment horizontal="justify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8" fillId="0" borderId="4" xfId="5" applyFont="1" applyBorder="1" applyAlignment="1">
      <alignment horizontal="justify" vertical="center" wrapText="1"/>
    </xf>
    <xf numFmtId="0" fontId="18" fillId="0" borderId="2" xfId="5" applyFont="1" applyBorder="1" applyAlignment="1">
      <alignment horizontal="justify" vertical="center" wrapText="1"/>
    </xf>
    <xf numFmtId="0" fontId="18" fillId="0" borderId="4" xfId="2" applyFont="1" applyBorder="1" applyAlignment="1">
      <alignment horizontal="justify" vertical="center" wrapText="1"/>
    </xf>
    <xf numFmtId="0" fontId="18" fillId="0" borderId="2" xfId="2" applyFont="1" applyBorder="1" applyAlignment="1">
      <alignment horizontal="justify" vertical="center" wrapText="1"/>
    </xf>
    <xf numFmtId="0" fontId="5" fillId="0" borderId="1" xfId="9" applyFont="1" applyBorder="1" applyAlignment="1">
      <alignment horizontal="center" vertical="center" wrapText="1"/>
    </xf>
    <xf numFmtId="0" fontId="13" fillId="0" borderId="0" xfId="9" applyFont="1" applyAlignment="1">
      <alignment horizontal="right"/>
    </xf>
    <xf numFmtId="0" fontId="4" fillId="0" borderId="0" xfId="9" applyFont="1" applyAlignment="1">
      <alignment horizontal="center" wrapText="1"/>
    </xf>
    <xf numFmtId="0" fontId="9" fillId="0" borderId="0" xfId="9" applyFont="1" applyAlignment="1">
      <alignment horizontal="center" wrapText="1"/>
    </xf>
    <xf numFmtId="0" fontId="14" fillId="0" borderId="5" xfId="9" applyFont="1" applyBorder="1" applyAlignment="1">
      <alignment horizontal="right"/>
    </xf>
    <xf numFmtId="0" fontId="5" fillId="0" borderId="1" xfId="9" applyFont="1" applyBorder="1" applyAlignment="1">
      <alignment horizontal="center" vertical="center"/>
    </xf>
    <xf numFmtId="0" fontId="3" fillId="0" borderId="0" xfId="4" applyFont="1" applyAlignment="1">
      <alignment horizontal="left" vertical="center" wrapText="1"/>
    </xf>
    <xf numFmtId="0" fontId="10" fillId="0" borderId="0" xfId="4" applyFont="1" applyAlignment="1">
      <alignment horizontal="right" vertical="center" wrapText="1"/>
    </xf>
    <xf numFmtId="0" fontId="4" fillId="0" borderId="0" xfId="4" applyFont="1" applyAlignment="1">
      <alignment horizontal="center" vertical="center" wrapText="1"/>
    </xf>
    <xf numFmtId="0" fontId="4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45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0" fillId="2" borderId="0" xfId="1" applyFont="1" applyFill="1" applyAlignment="1">
      <alignment horizontal="right"/>
    </xf>
    <xf numFmtId="0" fontId="31" fillId="2" borderId="0" xfId="1" applyFont="1" applyFill="1" applyAlignment="1">
      <alignment horizontal="center" wrapText="1"/>
    </xf>
    <xf numFmtId="0" fontId="31" fillId="2" borderId="0" xfId="1" applyFont="1" applyFill="1" applyAlignment="1">
      <alignment horizontal="center"/>
    </xf>
    <xf numFmtId="0" fontId="32" fillId="2" borderId="0" xfId="5" applyFont="1" applyFill="1" applyAlignment="1">
      <alignment horizontal="center" vertical="center" wrapText="1"/>
    </xf>
    <xf numFmtId="0" fontId="32" fillId="2" borderId="5" xfId="5" applyFont="1" applyFill="1" applyBorder="1" applyAlignment="1">
      <alignment horizontal="right" wrapText="1"/>
    </xf>
    <xf numFmtId="0" fontId="31" fillId="2" borderId="1" xfId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right" vertical="center"/>
    </xf>
    <xf numFmtId="0" fontId="48" fillId="0" borderId="0" xfId="15" applyFont="1" applyAlignment="1">
      <alignment horizontal="center" vertical="center"/>
    </xf>
    <xf numFmtId="0" fontId="35" fillId="0" borderId="0" xfId="15" applyFont="1" applyAlignment="1">
      <alignment horizontal="center" vertical="center" wrapText="1"/>
    </xf>
    <xf numFmtId="0" fontId="35" fillId="0" borderId="0" xfId="15" applyFont="1" applyAlignment="1">
      <alignment horizontal="center" vertical="center"/>
    </xf>
    <xf numFmtId="0" fontId="35" fillId="0" borderId="1" xfId="15" applyFont="1" applyBorder="1" applyAlignment="1">
      <alignment horizontal="center" vertical="center" wrapText="1"/>
    </xf>
    <xf numFmtId="0" fontId="35" fillId="0" borderId="1" xfId="15" applyFont="1" applyBorder="1" applyAlignment="1">
      <alignment horizontal="center" vertical="center"/>
    </xf>
    <xf numFmtId="0" fontId="35" fillId="0" borderId="6" xfId="15" applyFont="1" applyBorder="1" applyAlignment="1">
      <alignment horizontal="center" vertical="center" wrapText="1"/>
    </xf>
    <xf numFmtId="0" fontId="35" fillId="0" borderId="7" xfId="15" applyFont="1" applyBorder="1" applyAlignment="1">
      <alignment horizontal="center" vertical="center" wrapText="1"/>
    </xf>
    <xf numFmtId="0" fontId="35" fillId="0" borderId="6" xfId="15" applyFont="1" applyBorder="1" applyAlignment="1">
      <alignment horizontal="center" vertical="center"/>
    </xf>
    <xf numFmtId="0" fontId="35" fillId="0" borderId="7" xfId="15" applyFont="1" applyBorder="1" applyAlignment="1">
      <alignment horizontal="center" vertical="center"/>
    </xf>
    <xf numFmtId="0" fontId="37" fillId="0" borderId="1" xfId="12" applyFont="1" applyBorder="1" applyAlignment="1">
      <alignment horizontal="center" vertical="center" wrapText="1"/>
    </xf>
    <xf numFmtId="0" fontId="46" fillId="0" borderId="0" xfId="12" applyFont="1" applyAlignment="1">
      <alignment horizontal="right"/>
    </xf>
    <xf numFmtId="0" fontId="35" fillId="0" borderId="0" xfId="12" applyFont="1" applyAlignment="1">
      <alignment horizontal="center" wrapText="1"/>
    </xf>
    <xf numFmtId="0" fontId="35" fillId="0" borderId="0" xfId="12" applyFont="1" applyAlignment="1">
      <alignment horizontal="center"/>
    </xf>
    <xf numFmtId="0" fontId="32" fillId="0" borderId="0" xfId="12" applyFont="1" applyAlignment="1">
      <alignment horizontal="center" wrapText="1"/>
    </xf>
    <xf numFmtId="0" fontId="9" fillId="0" borderId="1" xfId="4" quotePrefix="1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167" fontId="4" fillId="0" borderId="1" xfId="8" applyNumberFormat="1" applyFont="1" applyBorder="1" applyAlignment="1">
      <alignment horizontal="right" vertical="center" wrapText="1"/>
    </xf>
    <xf numFmtId="0" fontId="4" fillId="0" borderId="0" xfId="4" applyFont="1" applyAlignment="1">
      <alignment vertical="center" wrapText="1"/>
    </xf>
    <xf numFmtId="0" fontId="4" fillId="0" borderId="1" xfId="4" applyFont="1" applyBorder="1" applyAlignment="1">
      <alignment horizontal="left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left" vertical="center" wrapText="1"/>
    </xf>
    <xf numFmtId="167" fontId="3" fillId="0" borderId="1" xfId="8" applyNumberFormat="1" applyFont="1" applyBorder="1" applyAlignment="1">
      <alignment horizontal="right" vertical="center" wrapText="1"/>
    </xf>
    <xf numFmtId="167" fontId="3" fillId="3" borderId="1" xfId="8" applyNumberFormat="1" applyFont="1" applyFill="1" applyBorder="1" applyAlignment="1">
      <alignment horizontal="right" vertical="center" wrapText="1"/>
    </xf>
    <xf numFmtId="0" fontId="3" fillId="2" borderId="1" xfId="4" applyFont="1" applyFill="1" applyBorder="1" applyAlignment="1">
      <alignment horizontal="left" vertical="center" wrapText="1"/>
    </xf>
    <xf numFmtId="167" fontId="3" fillId="2" borderId="1" xfId="8" applyNumberFormat="1" applyFont="1" applyFill="1" applyBorder="1" applyAlignment="1">
      <alignment horizontal="right" vertical="center" wrapText="1"/>
    </xf>
    <xf numFmtId="167" fontId="3" fillId="2" borderId="1" xfId="8" quotePrefix="1" applyNumberFormat="1" applyFont="1" applyFill="1" applyBorder="1" applyAlignment="1">
      <alignment horizontal="right" vertical="center" wrapText="1"/>
    </xf>
    <xf numFmtId="0" fontId="9" fillId="0" borderId="1" xfId="4" applyFont="1" applyBorder="1" applyAlignment="1">
      <alignment horizontal="center" vertical="center" wrapText="1"/>
    </xf>
    <xf numFmtId="167" fontId="2" fillId="0" borderId="1" xfId="8" applyNumberFormat="1" applyFont="1" applyBorder="1" applyAlignment="1">
      <alignment horizontal="right" vertical="center" wrapText="1"/>
    </xf>
    <xf numFmtId="0" fontId="3" fillId="2" borderId="1" xfId="4" applyFont="1" applyFill="1" applyBorder="1" applyAlignment="1">
      <alignment horizontal="center" vertical="center" wrapText="1"/>
    </xf>
    <xf numFmtId="167" fontId="2" fillId="2" borderId="1" xfId="8" quotePrefix="1" applyNumberFormat="1" applyFont="1" applyFill="1" applyBorder="1" applyAlignment="1">
      <alignment horizontal="right" vertical="center" wrapText="1"/>
    </xf>
    <xf numFmtId="167" fontId="2" fillId="2" borderId="1" xfId="8" applyNumberFormat="1" applyFont="1" applyFill="1" applyBorder="1" applyAlignment="1">
      <alignment horizontal="right" vertical="center" wrapText="1"/>
    </xf>
    <xf numFmtId="167" fontId="3" fillId="0" borderId="0" xfId="4" applyNumberFormat="1" applyFont="1" applyAlignment="1">
      <alignment vertical="center" wrapText="1"/>
    </xf>
    <xf numFmtId="172" fontId="3" fillId="2" borderId="1" xfId="8" applyNumberFormat="1" applyFont="1" applyFill="1" applyBorder="1" applyAlignment="1">
      <alignment horizontal="right" vertical="center" wrapText="1"/>
    </xf>
    <xf numFmtId="167" fontId="2" fillId="0" borderId="1" xfId="8" quotePrefix="1" applyNumberFormat="1" applyFont="1" applyBorder="1" applyAlignment="1">
      <alignment horizontal="right" vertical="center" wrapText="1"/>
    </xf>
    <xf numFmtId="0" fontId="3" fillId="0" borderId="1" xfId="4" applyFont="1" applyBorder="1" applyAlignment="1">
      <alignment horizontal="left" vertical="center" shrinkToFit="1"/>
    </xf>
    <xf numFmtId="0" fontId="23" fillId="2" borderId="1" xfId="0" applyFont="1" applyFill="1" applyBorder="1" applyAlignment="1">
      <alignment horizontal="left" vertical="center" shrinkToFi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5" xfId="0" applyFont="1" applyBorder="1" applyAlignment="1">
      <alignment horizontal="right" vertical="center"/>
    </xf>
    <xf numFmtId="0" fontId="19" fillId="0" borderId="1" xfId="0" applyFont="1" applyBorder="1" applyAlignment="1">
      <alignment vertical="center"/>
    </xf>
    <xf numFmtId="167" fontId="19" fillId="0" borderId="1" xfId="8" applyNumberFormat="1" applyFont="1" applyBorder="1" applyAlignment="1">
      <alignment vertical="center"/>
    </xf>
    <xf numFmtId="0" fontId="31" fillId="2" borderId="6" xfId="1" applyFont="1" applyFill="1" applyBorder="1" applyAlignment="1">
      <alignment horizontal="center" vertical="center" wrapText="1"/>
    </xf>
    <xf numFmtId="0" fontId="29" fillId="2" borderId="0" xfId="1" applyFont="1" applyFill="1" applyBorder="1" applyAlignment="1">
      <alignment horizontal="center" vertical="center" wrapText="1"/>
    </xf>
    <xf numFmtId="0" fontId="29" fillId="2" borderId="0" xfId="1" applyFont="1" applyFill="1" applyBorder="1" applyAlignment="1">
      <alignment vertical="center" wrapText="1"/>
    </xf>
    <xf numFmtId="0" fontId="29" fillId="2" borderId="0" xfId="1" applyFont="1" applyFill="1" applyBorder="1" applyAlignment="1">
      <alignment horizontal="center"/>
    </xf>
    <xf numFmtId="0" fontId="29" fillId="2" borderId="0" xfId="1" applyFont="1" applyFill="1" applyBorder="1"/>
    <xf numFmtId="167" fontId="29" fillId="2" borderId="0" xfId="10" applyNumberFormat="1" applyFont="1" applyFill="1" applyBorder="1" applyAlignment="1">
      <alignment horizontal="right" vertical="center"/>
    </xf>
    <xf numFmtId="167" fontId="29" fillId="2" borderId="0" xfId="10" applyNumberFormat="1" applyFont="1" applyFill="1" applyBorder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44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7" fontId="18" fillId="0" borderId="1" xfId="0" quotePrefix="1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68" fontId="18" fillId="0" borderId="1" xfId="8" quotePrefix="1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167" fontId="18" fillId="0" borderId="1" xfId="8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167" fontId="16" fillId="0" borderId="1" xfId="8" applyNumberFormat="1" applyFont="1" applyFill="1" applyBorder="1" applyAlignment="1">
      <alignment horizontal="right" vertical="center"/>
    </xf>
    <xf numFmtId="167" fontId="16" fillId="0" borderId="1" xfId="8" quotePrefix="1" applyNumberFormat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8" fontId="21" fillId="0" borderId="1" xfId="0" applyNumberFormat="1" applyFont="1" applyFill="1" applyBorder="1" applyAlignment="1">
      <alignment horizontal="right" vertical="center"/>
    </xf>
    <xf numFmtId="1" fontId="21" fillId="0" borderId="1" xfId="0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right" vertical="center"/>
    </xf>
    <xf numFmtId="168" fontId="21" fillId="0" borderId="1" xfId="8" quotePrefix="1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right" vertical="center" wrapText="1"/>
    </xf>
    <xf numFmtId="1" fontId="34" fillId="0" borderId="1" xfId="0" applyNumberFormat="1" applyFont="1" applyFill="1" applyBorder="1" applyAlignment="1">
      <alignment horizontal="right" vertical="center" wrapText="1"/>
    </xf>
    <xf numFmtId="0" fontId="21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4" fillId="0" borderId="1" xfId="0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right" vertical="center" wrapText="1"/>
    </xf>
    <xf numFmtId="1" fontId="16" fillId="0" borderId="1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4" applyFont="1" applyFill="1" applyBorder="1" applyAlignment="1">
      <alignment horizontal="left" vertical="center" wrapText="1"/>
    </xf>
    <xf numFmtId="168" fontId="22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/>
    </xf>
    <xf numFmtId="0" fontId="3" fillId="0" borderId="1" xfId="11" applyFont="1" applyFill="1" applyBorder="1" applyAlignment="1">
      <alignment vertical="center"/>
    </xf>
    <xf numFmtId="168" fontId="49" fillId="0" borderId="1" xfId="0" applyNumberFormat="1" applyFont="1" applyFill="1" applyBorder="1" applyAlignment="1">
      <alignment horizontal="center" vertical="center"/>
    </xf>
    <xf numFmtId="168" fontId="2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168" fontId="3" fillId="0" borderId="1" xfId="8" quotePrefix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167" fontId="16" fillId="0" borderId="1" xfId="8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28" fillId="0" borderId="0" xfId="0" applyFont="1" applyFill="1" applyAlignment="1">
      <alignment horizontal="right" vertical="center"/>
    </xf>
    <xf numFmtId="167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167" fontId="16" fillId="0" borderId="0" xfId="8" applyNumberFormat="1" applyFont="1" applyFill="1" applyBorder="1" applyAlignment="1">
      <alignment horizontal="right" vertical="center"/>
    </xf>
    <xf numFmtId="167" fontId="16" fillId="0" borderId="1" xfId="8" applyNumberFormat="1" applyFont="1" applyFill="1" applyBorder="1" applyAlignment="1">
      <alignment vertical="center"/>
    </xf>
    <xf numFmtId="167" fontId="28" fillId="0" borderId="1" xfId="8" applyNumberFormat="1" applyFont="1" applyFill="1" applyBorder="1" applyAlignment="1">
      <alignment vertical="center"/>
    </xf>
    <xf numFmtId="0" fontId="18" fillId="6" borderId="1" xfId="0" applyFont="1" applyFill="1" applyBorder="1" applyAlignment="1">
      <alignment horizontal="center" vertical="center"/>
    </xf>
  </cellXfs>
  <cellStyles count="17">
    <cellStyle name="Bình thường" xfId="0" builtinId="0"/>
    <cellStyle name="Comma 2" xfId="13" xr:uid="{00000000-0005-0000-0000-000001000000}"/>
    <cellStyle name="Comma 3" xfId="10" xr:uid="{00000000-0005-0000-0000-000002000000}"/>
    <cellStyle name="Dấu phẩy" xfId="8" builtinId="3"/>
    <cellStyle name="Normal 10" xfId="11" xr:uid="{00000000-0005-0000-0000-000004000000}"/>
    <cellStyle name="Normal 13" xfId="1" xr:uid="{00000000-0005-0000-0000-000005000000}"/>
    <cellStyle name="Normal 2" xfId="12" xr:uid="{00000000-0005-0000-0000-000006000000}"/>
    <cellStyle name="Normal 2 2" xfId="4" xr:uid="{00000000-0005-0000-0000-000007000000}"/>
    <cellStyle name="Normal 2 4" xfId="2" xr:uid="{00000000-0005-0000-0000-000008000000}"/>
    <cellStyle name="Normal 3 3" xfId="3" xr:uid="{00000000-0005-0000-0000-000009000000}"/>
    <cellStyle name="Normal 3 3 2" xfId="6" xr:uid="{00000000-0005-0000-0000-00000A000000}"/>
    <cellStyle name="Normal 3 4" xfId="7" xr:uid="{00000000-0005-0000-0000-00000B000000}"/>
    <cellStyle name="Normal 4" xfId="16" xr:uid="{B83A8277-6C60-4697-B557-E0ABCD5B1233}"/>
    <cellStyle name="Normal 4 3" xfId="5" xr:uid="{00000000-0005-0000-0000-00000C000000}"/>
    <cellStyle name="Normal 7" xfId="15" xr:uid="{C3D50086-9786-48EF-9DCE-7120BE41BA1D}"/>
    <cellStyle name="Normal 7 2" xfId="9" xr:uid="{00000000-0005-0000-0000-00000D000000}"/>
    <cellStyle name="Percent 2" xfId="14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3246120</xdr:colOff>
      <xdr:row>3</xdr:row>
      <xdr:rowOff>106680</xdr:rowOff>
    </xdr:from>
    <xdr:to>
      <xdr:col>3</xdr:col>
      <xdr:colOff>1394460</xdr:colOff>
      <xdr:row>3</xdr:row>
      <xdr:rowOff>106680</xdr:rowOff>
    </xdr:to>
    <xdr:cxnSp macro="">
      <xdr:nvCxnSpPr>
        <xdr:cNvPr id="3" name="Đường nối Thẳng 2">
          <a:extLst>
            <a:ext uri="{FF2B5EF4-FFF2-40B4-BE49-F238E27FC236}">
              <a16:creationId xmlns:a16="http://schemas.microsoft.com/office/drawing/2014/main" id="{A4554B3A-1AA1-D644-D152-6E9716E79B59}"/>
            </a:ext>
          </a:extLst>
        </xdr:cNvPr>
        <xdr:cNvCxnSpPr/>
      </xdr:nvCxnSpPr>
      <xdr:spPr>
        <a:xfrm>
          <a:off x="3649980" y="1226820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601980</xdr:colOff>
      <xdr:row>3</xdr:row>
      <xdr:rowOff>99060</xdr:rowOff>
    </xdr:from>
    <xdr:to>
      <xdr:col>6</xdr:col>
      <xdr:colOff>335280</xdr:colOff>
      <xdr:row>3</xdr:row>
      <xdr:rowOff>99060</xdr:rowOff>
    </xdr:to>
    <xdr:cxnSp macro="">
      <xdr:nvCxnSpPr>
        <xdr:cNvPr id="2" name="Đường nối Thẳng 1">
          <a:extLst>
            <a:ext uri="{FF2B5EF4-FFF2-40B4-BE49-F238E27FC236}">
              <a16:creationId xmlns:a16="http://schemas.microsoft.com/office/drawing/2014/main" id="{6D1DB4C7-D8F9-40B8-B8EF-2E56C33B8F07}"/>
            </a:ext>
          </a:extLst>
        </xdr:cNvPr>
        <xdr:cNvCxnSpPr/>
      </xdr:nvCxnSpPr>
      <xdr:spPr>
        <a:xfrm>
          <a:off x="3787140" y="784860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116541</xdr:colOff>
      <xdr:row>3</xdr:row>
      <xdr:rowOff>134471</xdr:rowOff>
    </xdr:from>
    <xdr:to>
      <xdr:col>7</xdr:col>
      <xdr:colOff>220084</xdr:colOff>
      <xdr:row>3</xdr:row>
      <xdr:rowOff>134471</xdr:rowOff>
    </xdr:to>
    <xdr:cxnSp macro="">
      <xdr:nvCxnSpPr>
        <xdr:cNvPr id="2" name="Đường nối Thẳng 1">
          <a:extLst>
            <a:ext uri="{FF2B5EF4-FFF2-40B4-BE49-F238E27FC236}">
              <a16:creationId xmlns:a16="http://schemas.microsoft.com/office/drawing/2014/main" id="{ECC228AA-D6DE-4CD1-81AC-851713E089E6}"/>
            </a:ext>
          </a:extLst>
        </xdr:cNvPr>
        <xdr:cNvCxnSpPr/>
      </xdr:nvCxnSpPr>
      <xdr:spPr>
        <a:xfrm>
          <a:off x="5307106" y="1066800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548640</xdr:colOff>
      <xdr:row>3</xdr:row>
      <xdr:rowOff>76200</xdr:rowOff>
    </xdr:from>
    <xdr:to>
      <xdr:col>6</xdr:col>
      <xdr:colOff>7620</xdr:colOff>
      <xdr:row>3</xdr:row>
      <xdr:rowOff>76200</xdr:rowOff>
    </xdr:to>
    <xdr:cxnSp macro="">
      <xdr:nvCxnSpPr>
        <xdr:cNvPr id="3" name="Đường nối Thẳng 2">
          <a:extLst>
            <a:ext uri="{FF2B5EF4-FFF2-40B4-BE49-F238E27FC236}">
              <a16:creationId xmlns:a16="http://schemas.microsoft.com/office/drawing/2014/main" id="{C1A5D2A5-899B-4EDC-8BBF-1ED85B461A67}"/>
            </a:ext>
          </a:extLst>
        </xdr:cNvPr>
        <xdr:cNvCxnSpPr/>
      </xdr:nvCxnSpPr>
      <xdr:spPr>
        <a:xfrm>
          <a:off x="3726180" y="678180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3665220</xdr:colOff>
      <xdr:row>3</xdr:row>
      <xdr:rowOff>68580</xdr:rowOff>
    </xdr:from>
    <xdr:to>
      <xdr:col>1</xdr:col>
      <xdr:colOff>556260</xdr:colOff>
      <xdr:row>3</xdr:row>
      <xdr:rowOff>68580</xdr:rowOff>
    </xdr:to>
    <xdr:cxnSp macro="">
      <xdr:nvCxnSpPr>
        <xdr:cNvPr id="3" name="Đường nối Thẳng 2">
          <a:extLst>
            <a:ext uri="{FF2B5EF4-FFF2-40B4-BE49-F238E27FC236}">
              <a16:creationId xmlns:a16="http://schemas.microsoft.com/office/drawing/2014/main" id="{92C97CBC-D043-4CCF-9234-B241F8849404}"/>
            </a:ext>
          </a:extLst>
        </xdr:cNvPr>
        <xdr:cNvCxnSpPr/>
      </xdr:nvCxnSpPr>
      <xdr:spPr>
        <a:xfrm>
          <a:off x="3665220" y="662940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746760</xdr:colOff>
      <xdr:row>4</xdr:row>
      <xdr:rowOff>83820</xdr:rowOff>
    </xdr:from>
    <xdr:to>
      <xdr:col>6</xdr:col>
      <xdr:colOff>281940</xdr:colOff>
      <xdr:row>4</xdr:row>
      <xdr:rowOff>83820</xdr:rowOff>
    </xdr:to>
    <xdr:cxnSp macro="">
      <xdr:nvCxnSpPr>
        <xdr:cNvPr id="2" name="Đường nối Thẳng 1">
          <a:extLst>
            <a:ext uri="{FF2B5EF4-FFF2-40B4-BE49-F238E27FC236}">
              <a16:creationId xmlns:a16="http://schemas.microsoft.com/office/drawing/2014/main" id="{560DFC75-4607-4439-A67E-AEC09D0EDCBB}"/>
            </a:ext>
          </a:extLst>
        </xdr:cNvPr>
        <xdr:cNvCxnSpPr/>
      </xdr:nvCxnSpPr>
      <xdr:spPr>
        <a:xfrm>
          <a:off x="4465320" y="960120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259080</xdr:colOff>
      <xdr:row>3</xdr:row>
      <xdr:rowOff>129540</xdr:rowOff>
    </xdr:from>
    <xdr:to>
      <xdr:col>6</xdr:col>
      <xdr:colOff>228600</xdr:colOff>
      <xdr:row>3</xdr:row>
      <xdr:rowOff>129540</xdr:rowOff>
    </xdr:to>
    <xdr:cxnSp macro="">
      <xdr:nvCxnSpPr>
        <xdr:cNvPr id="2" name="Đường nối Thẳng 1">
          <a:extLst>
            <a:ext uri="{FF2B5EF4-FFF2-40B4-BE49-F238E27FC236}">
              <a16:creationId xmlns:a16="http://schemas.microsoft.com/office/drawing/2014/main" id="{F96DBCEF-978B-4D6B-A824-75608166BCF4}"/>
            </a:ext>
          </a:extLst>
        </xdr:cNvPr>
        <xdr:cNvCxnSpPr/>
      </xdr:nvCxnSpPr>
      <xdr:spPr>
        <a:xfrm>
          <a:off x="4602480" y="769620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2872740</xdr:colOff>
      <xdr:row>3</xdr:row>
      <xdr:rowOff>45720</xdr:rowOff>
    </xdr:from>
    <xdr:to>
      <xdr:col>2</xdr:col>
      <xdr:colOff>647700</xdr:colOff>
      <xdr:row>3</xdr:row>
      <xdr:rowOff>45720</xdr:rowOff>
    </xdr:to>
    <xdr:cxnSp macro="">
      <xdr:nvCxnSpPr>
        <xdr:cNvPr id="2" name="Đường nối Thẳng 1">
          <a:extLst>
            <a:ext uri="{FF2B5EF4-FFF2-40B4-BE49-F238E27FC236}">
              <a16:creationId xmlns:a16="http://schemas.microsoft.com/office/drawing/2014/main" id="{22EB176F-9C22-4705-AFF3-86080D1BE1CA}"/>
            </a:ext>
          </a:extLst>
        </xdr:cNvPr>
        <xdr:cNvCxnSpPr/>
      </xdr:nvCxnSpPr>
      <xdr:spPr>
        <a:xfrm>
          <a:off x="3459480" y="1043940"/>
          <a:ext cx="1638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519952</xdr:colOff>
      <xdr:row>3</xdr:row>
      <xdr:rowOff>98612</xdr:rowOff>
    </xdr:from>
    <xdr:to>
      <xdr:col>8</xdr:col>
      <xdr:colOff>255941</xdr:colOff>
      <xdr:row>3</xdr:row>
      <xdr:rowOff>98612</xdr:rowOff>
    </xdr:to>
    <xdr:cxnSp macro="">
      <xdr:nvCxnSpPr>
        <xdr:cNvPr id="2" name="Đường nối Thẳng 1">
          <a:extLst>
            <a:ext uri="{FF2B5EF4-FFF2-40B4-BE49-F238E27FC236}">
              <a16:creationId xmlns:a16="http://schemas.microsoft.com/office/drawing/2014/main" id="{41BF16AC-EF6A-449E-B9DF-4FB745DC1F71}"/>
            </a:ext>
          </a:extLst>
        </xdr:cNvPr>
        <xdr:cNvCxnSpPr/>
      </xdr:nvCxnSpPr>
      <xdr:spPr>
        <a:xfrm>
          <a:off x="6786281" y="744071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430307</xdr:colOff>
      <xdr:row>3</xdr:row>
      <xdr:rowOff>98612</xdr:rowOff>
    </xdr:from>
    <xdr:to>
      <xdr:col>8</xdr:col>
      <xdr:colOff>76649</xdr:colOff>
      <xdr:row>3</xdr:row>
      <xdr:rowOff>98612</xdr:rowOff>
    </xdr:to>
    <xdr:cxnSp macro="">
      <xdr:nvCxnSpPr>
        <xdr:cNvPr id="2" name="Đường nối Thẳng 1">
          <a:extLst>
            <a:ext uri="{FF2B5EF4-FFF2-40B4-BE49-F238E27FC236}">
              <a16:creationId xmlns:a16="http://schemas.microsoft.com/office/drawing/2014/main" id="{13993092-1D8C-456B-8155-27D1FF36A277}"/>
            </a:ext>
          </a:extLst>
        </xdr:cNvPr>
        <xdr:cNvCxnSpPr/>
      </xdr:nvCxnSpPr>
      <xdr:spPr>
        <a:xfrm>
          <a:off x="6580095" y="959224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670560</xdr:colOff>
      <xdr:row>3</xdr:row>
      <xdr:rowOff>129540</xdr:rowOff>
    </xdr:from>
    <xdr:to>
      <xdr:col>6</xdr:col>
      <xdr:colOff>617220</xdr:colOff>
      <xdr:row>3</xdr:row>
      <xdr:rowOff>129540</xdr:rowOff>
    </xdr:to>
    <xdr:cxnSp macro="">
      <xdr:nvCxnSpPr>
        <xdr:cNvPr id="2" name="Đường nối Thẳng 1">
          <a:extLst>
            <a:ext uri="{FF2B5EF4-FFF2-40B4-BE49-F238E27FC236}">
              <a16:creationId xmlns:a16="http://schemas.microsoft.com/office/drawing/2014/main" id="{AB0ADABB-028B-4501-A372-4E41468A3BDF}"/>
            </a:ext>
          </a:extLst>
        </xdr:cNvPr>
        <xdr:cNvCxnSpPr/>
      </xdr:nvCxnSpPr>
      <xdr:spPr>
        <a:xfrm>
          <a:off x="3665220" y="1120140"/>
          <a:ext cx="169926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ADMINI~1\LOCALS~1\Temp\Rar$DI00.173\ACF%20NHAN%202012\ACF.DANH%20SACH%20T&#7892;\Mai%20Hong%20ACF\Ba%20hop%201\CHIATO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ADMINI~1\LOCALS~1\Temp\Rar$DI00.173\Documents%20and%20Settings\Hong%20Trung\Desktop\Mai%20Hong%20ACF\Ba%20hop%201\CHIAT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ÊN TỔ"/>
      <sheetName val="Tuyen 304 Cong Nhan"/>
      <sheetName val="Tong"/>
      <sheetName val="MSCN, NV"/>
      <sheetName val="CHIA TỔ"/>
      <sheetName val="TN"/>
      <sheetName val="CT"/>
    </sheetNames>
    <sheetDataSet>
      <sheetData sheetId="0">
        <row r="5">
          <cell r="B5" t="str">
            <v>BÀN KIỂM</v>
          </cell>
        </row>
        <row r="6">
          <cell r="B6" t="str">
            <v>BHLĐ</v>
          </cell>
        </row>
        <row r="7">
          <cell r="B7" t="str">
            <v>CÂN SAU FILLET</v>
          </cell>
        </row>
        <row r="8">
          <cell r="B8" t="str">
            <v>CÂN TRƯỚC SỬA</v>
          </cell>
        </row>
        <row r="9">
          <cell r="B9" t="str">
            <v>CẤP ĐÔNG</v>
          </cell>
        </row>
        <row r="10">
          <cell r="B10" t="str">
            <v>CẮT TIẾT</v>
          </cell>
        </row>
        <row r="11">
          <cell r="B11" t="str">
            <v>CHƯA NHẬP</v>
          </cell>
        </row>
        <row r="12">
          <cell r="B12" t="str">
            <v>FILLET</v>
          </cell>
        </row>
        <row r="13">
          <cell r="B13" t="str">
            <v>GIẶT Ủi</v>
          </cell>
        </row>
        <row r="14">
          <cell r="B14" t="str">
            <v>KHO BAO BÌ</v>
          </cell>
        </row>
        <row r="15">
          <cell r="B15" t="str">
            <v>LẠNG DA</v>
          </cell>
        </row>
        <row r="16">
          <cell r="B16" t="str">
            <v>NGÂM QUAY</v>
          </cell>
        </row>
        <row r="17">
          <cell r="B17" t="str">
            <v>PHÂN CỞ SƠ BỘ</v>
          </cell>
        </row>
        <row r="18">
          <cell r="B18" t="str">
            <v>PHÂN MÀU</v>
          </cell>
        </row>
        <row r="19">
          <cell r="B19" t="str">
            <v>SOI</v>
          </cell>
        </row>
        <row r="20">
          <cell r="B20" t="str">
            <v>SỬA CÁ</v>
          </cell>
        </row>
        <row r="21">
          <cell r="B21" t="str">
            <v>TĂNG TRỌNG</v>
          </cell>
        </row>
        <row r="22">
          <cell r="B22" t="str">
            <v>THÀNH PHẨM</v>
          </cell>
        </row>
        <row r="23">
          <cell r="B23" t="str">
            <v>TIẾP NHẬN</v>
          </cell>
        </row>
        <row r="24">
          <cell r="B24" t="str">
            <v>VÀNH VÈ</v>
          </cell>
        </row>
        <row r="25">
          <cell r="B25" t="str">
            <v>VSNX</v>
          </cell>
        </row>
        <row r="26">
          <cell r="B26" t="str">
            <v>XẾP KHUÔN</v>
          </cell>
        </row>
        <row r="27">
          <cell r="B27" t="str">
            <v xml:space="preserve">PHÂN CỞ  </v>
          </cell>
        </row>
        <row r="28">
          <cell r="B28" t="str">
            <v>KHO ĐÔNG</v>
          </cell>
        </row>
        <row r="29">
          <cell r="B29" t="str">
            <v>NHÀ VỆ SINH</v>
          </cell>
        </row>
        <row r="30">
          <cell r="B30" t="str">
            <v>CÂN SAU SỬA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ÊN TỔ"/>
      <sheetName val="Tuyen 304 Cong Nhan"/>
      <sheetName val="Tong"/>
      <sheetName val="MSCN, NV"/>
      <sheetName val="CHIA TỔ"/>
      <sheetName val="TN"/>
      <sheetName val="CT"/>
    </sheetNames>
    <sheetDataSet>
      <sheetData sheetId="0">
        <row r="5">
          <cell r="B5" t="str">
            <v>BÀN KIỂM</v>
          </cell>
        </row>
        <row r="6">
          <cell r="B6" t="str">
            <v>BHLĐ</v>
          </cell>
        </row>
        <row r="7">
          <cell r="B7" t="str">
            <v>CÂN SAU FILLET</v>
          </cell>
        </row>
        <row r="8">
          <cell r="B8" t="str">
            <v>CÂN TRƯỚC SỬA</v>
          </cell>
        </row>
        <row r="9">
          <cell r="B9" t="str">
            <v>CẤP ĐÔNG</v>
          </cell>
        </row>
        <row r="10">
          <cell r="B10" t="str">
            <v>CẮT TIẾT</v>
          </cell>
        </row>
        <row r="11">
          <cell r="B11" t="str">
            <v>CHƯA NHẬP</v>
          </cell>
        </row>
        <row r="12">
          <cell r="B12" t="str">
            <v>FILLET</v>
          </cell>
        </row>
        <row r="13">
          <cell r="B13" t="str">
            <v>GIẶT Ủi</v>
          </cell>
        </row>
        <row r="14">
          <cell r="B14" t="str">
            <v>KHO BAO BÌ</v>
          </cell>
        </row>
        <row r="15">
          <cell r="B15" t="str">
            <v>LẠNG DA</v>
          </cell>
        </row>
        <row r="16">
          <cell r="B16" t="str">
            <v>NGÂM QUAY</v>
          </cell>
        </row>
        <row r="17">
          <cell r="B17" t="str">
            <v>PHÂN CỞ SƠ BỘ</v>
          </cell>
        </row>
        <row r="18">
          <cell r="B18" t="str">
            <v>PHÂN MÀU</v>
          </cell>
        </row>
        <row r="19">
          <cell r="B19" t="str">
            <v>SOI</v>
          </cell>
        </row>
        <row r="20">
          <cell r="B20" t="str">
            <v>SỬA CÁ</v>
          </cell>
        </row>
        <row r="21">
          <cell r="B21" t="str">
            <v>TĂNG TRỌNG</v>
          </cell>
        </row>
        <row r="22">
          <cell r="B22" t="str">
            <v>THÀNH PHẨM</v>
          </cell>
        </row>
        <row r="23">
          <cell r="B23" t="str">
            <v>TIẾP NHẬN</v>
          </cell>
        </row>
        <row r="24">
          <cell r="B24" t="str">
            <v>VÀNH VÈ</v>
          </cell>
        </row>
        <row r="25">
          <cell r="B25" t="str">
            <v>VSNX</v>
          </cell>
        </row>
        <row r="26">
          <cell r="B26" t="str">
            <v>XẾP KHUÔN</v>
          </cell>
        </row>
        <row r="27">
          <cell r="B27" t="str">
            <v xml:space="preserve">PHÂN CỞ  </v>
          </cell>
        </row>
        <row r="28">
          <cell r="B28" t="str">
            <v>KHO ĐÔNG</v>
          </cell>
        </row>
        <row r="29">
          <cell r="B29" t="str">
            <v>NHÀ VỆ SINH</v>
          </cell>
        </row>
        <row r="30">
          <cell r="B30" t="str">
            <v>CÂN SAU SỬA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Chủ đề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topLeftCell="B1" workbookViewId="0">
      <selection activeCell="D47" sqref="D47"/>
    </sheetView>
  </sheetViews>
  <sheetFormatPr defaultColWidth="8.90625" defaultRowHeight="17.399999999999999" x14ac:dyDescent="0.35"/>
  <cols>
    <col min="1" max="1" width="0" style="161" hidden="1" customWidth="1"/>
    <col min="2" max="2" width="4.81640625" style="162" customWidth="1"/>
    <col min="3" max="3" width="42.36328125" style="163" customWidth="1"/>
    <col min="4" max="4" width="47.08984375" style="163" customWidth="1"/>
    <col min="5" max="5" width="7.453125" style="171" customWidth="1"/>
    <col min="6" max="6" width="7.1796875" style="171" customWidth="1"/>
    <col min="7" max="16384" width="8.90625" style="161"/>
  </cols>
  <sheetData>
    <row r="1" spans="1:6" ht="18.75" customHeight="1" x14ac:dyDescent="0.35">
      <c r="E1" s="188" t="s">
        <v>72</v>
      </c>
      <c r="F1" s="188"/>
    </row>
    <row r="2" spans="1:6" ht="48.75" customHeight="1" x14ac:dyDescent="0.35">
      <c r="A2" s="164"/>
      <c r="B2" s="189" t="s">
        <v>71</v>
      </c>
      <c r="C2" s="189"/>
      <c r="D2" s="189"/>
      <c r="E2" s="189"/>
      <c r="F2" s="189"/>
    </row>
    <row r="3" spans="1:6" ht="21" customHeight="1" x14ac:dyDescent="0.35">
      <c r="A3" s="164"/>
      <c r="B3" s="190" t="s">
        <v>519</v>
      </c>
      <c r="C3" s="190"/>
      <c r="D3" s="190"/>
      <c r="E3" s="190"/>
      <c r="F3" s="190"/>
    </row>
    <row r="4" spans="1:6" ht="21.6" customHeight="1" x14ac:dyDescent="0.35">
      <c r="B4" s="165"/>
      <c r="C4" s="166"/>
      <c r="D4" s="166"/>
      <c r="E4" s="167"/>
      <c r="F4" s="167"/>
    </row>
    <row r="5" spans="1:6" ht="22.8" customHeight="1" x14ac:dyDescent="0.35">
      <c r="A5" s="191" t="s">
        <v>70</v>
      </c>
      <c r="B5" s="193" t="s">
        <v>69</v>
      </c>
      <c r="C5" s="193" t="s">
        <v>68</v>
      </c>
      <c r="D5" s="193" t="s">
        <v>67</v>
      </c>
      <c r="E5" s="193" t="s">
        <v>66</v>
      </c>
      <c r="F5" s="193"/>
    </row>
    <row r="6" spans="1:6" ht="39" customHeight="1" x14ac:dyDescent="0.35">
      <c r="A6" s="192"/>
      <c r="B6" s="194"/>
      <c r="C6" s="195"/>
      <c r="D6" s="195"/>
      <c r="E6" s="139" t="s">
        <v>65</v>
      </c>
      <c r="F6" s="139" t="s">
        <v>64</v>
      </c>
    </row>
    <row r="7" spans="1:6" s="168" customFormat="1" ht="22.8" customHeight="1" x14ac:dyDescent="0.35">
      <c r="A7" s="138"/>
      <c r="B7" s="139" t="s">
        <v>63</v>
      </c>
      <c r="C7" s="201" t="s">
        <v>62</v>
      </c>
      <c r="D7" s="202"/>
      <c r="E7" s="139">
        <v>5</v>
      </c>
      <c r="F7" s="139">
        <v>2</v>
      </c>
    </row>
    <row r="8" spans="1:6" s="168" customFormat="1" ht="36" customHeight="1" x14ac:dyDescent="0.35">
      <c r="A8" s="142"/>
      <c r="B8" s="140">
        <v>1</v>
      </c>
      <c r="C8" s="143" t="s">
        <v>61</v>
      </c>
      <c r="D8" s="144" t="s">
        <v>541</v>
      </c>
      <c r="E8" s="145" t="s">
        <v>1</v>
      </c>
      <c r="F8" s="140"/>
    </row>
    <row r="9" spans="1:6" s="168" customFormat="1" ht="36" customHeight="1" x14ac:dyDescent="0.35">
      <c r="A9" s="142"/>
      <c r="B9" s="140">
        <v>2</v>
      </c>
      <c r="C9" s="143" t="s">
        <v>60</v>
      </c>
      <c r="D9" s="144" t="s">
        <v>542</v>
      </c>
      <c r="E9" s="145" t="s">
        <v>1</v>
      </c>
      <c r="F9" s="140"/>
    </row>
    <row r="10" spans="1:6" s="168" customFormat="1" ht="36" customHeight="1" x14ac:dyDescent="0.35">
      <c r="A10" s="142"/>
      <c r="B10" s="140">
        <v>3</v>
      </c>
      <c r="C10" s="143" t="s">
        <v>59</v>
      </c>
      <c r="D10" s="144" t="s">
        <v>58</v>
      </c>
      <c r="E10" s="145" t="s">
        <v>1</v>
      </c>
      <c r="F10" s="140"/>
    </row>
    <row r="11" spans="1:6" s="168" customFormat="1" ht="36" customHeight="1" x14ac:dyDescent="0.35">
      <c r="A11" s="146"/>
      <c r="B11" s="140">
        <v>4</v>
      </c>
      <c r="C11" s="143" t="s">
        <v>57</v>
      </c>
      <c r="D11" s="147" t="s">
        <v>56</v>
      </c>
      <c r="E11" s="145" t="s">
        <v>1</v>
      </c>
      <c r="F11" s="145"/>
    </row>
    <row r="12" spans="1:6" s="168" customFormat="1" ht="36" customHeight="1" x14ac:dyDescent="0.35">
      <c r="A12" s="148"/>
      <c r="B12" s="140">
        <v>5</v>
      </c>
      <c r="C12" s="143" t="s">
        <v>55</v>
      </c>
      <c r="D12" s="149" t="s">
        <v>544</v>
      </c>
      <c r="E12" s="145" t="s">
        <v>1</v>
      </c>
      <c r="F12" s="145"/>
    </row>
    <row r="13" spans="1:6" s="168" customFormat="1" ht="36" customHeight="1" x14ac:dyDescent="0.35">
      <c r="A13" s="148"/>
      <c r="B13" s="140">
        <v>6</v>
      </c>
      <c r="C13" s="143" t="s">
        <v>54</v>
      </c>
      <c r="D13" s="149" t="s">
        <v>543</v>
      </c>
      <c r="E13" s="145"/>
      <c r="F13" s="145" t="s">
        <v>1</v>
      </c>
    </row>
    <row r="14" spans="1:6" s="168" customFormat="1" ht="36" customHeight="1" x14ac:dyDescent="0.35">
      <c r="A14" s="148"/>
      <c r="B14" s="140">
        <v>7</v>
      </c>
      <c r="C14" s="143" t="s">
        <v>53</v>
      </c>
      <c r="D14" s="150" t="s">
        <v>540</v>
      </c>
      <c r="E14" s="145"/>
      <c r="F14" s="145" t="s">
        <v>1</v>
      </c>
    </row>
    <row r="15" spans="1:6" s="168" customFormat="1" ht="22.8" customHeight="1" x14ac:dyDescent="0.35">
      <c r="A15" s="151"/>
      <c r="B15" s="139" t="s">
        <v>52</v>
      </c>
      <c r="C15" s="152" t="s">
        <v>51</v>
      </c>
      <c r="D15" s="141"/>
      <c r="E15" s="139">
        <v>2</v>
      </c>
      <c r="F15" s="153"/>
    </row>
    <row r="16" spans="1:6" s="168" customFormat="1" ht="36" customHeight="1" x14ac:dyDescent="0.35">
      <c r="A16" s="146"/>
      <c r="B16" s="140">
        <v>1</v>
      </c>
      <c r="C16" s="143" t="s">
        <v>50</v>
      </c>
      <c r="D16" s="147" t="s">
        <v>545</v>
      </c>
      <c r="E16" s="145" t="s">
        <v>1</v>
      </c>
      <c r="F16" s="145"/>
    </row>
    <row r="17" spans="1:6" s="169" customFormat="1" ht="36" customHeight="1" x14ac:dyDescent="0.35">
      <c r="A17" s="148"/>
      <c r="B17" s="140">
        <v>2</v>
      </c>
      <c r="C17" s="143" t="s">
        <v>49</v>
      </c>
      <c r="D17" s="154" t="s">
        <v>546</v>
      </c>
      <c r="E17" s="145" t="s">
        <v>1</v>
      </c>
      <c r="F17" s="145"/>
    </row>
    <row r="18" spans="1:6" s="169" customFormat="1" ht="22.8" customHeight="1" x14ac:dyDescent="0.35">
      <c r="A18" s="148"/>
      <c r="B18" s="139" t="s">
        <v>48</v>
      </c>
      <c r="C18" s="196" t="s">
        <v>47</v>
      </c>
      <c r="D18" s="197"/>
      <c r="E18" s="155">
        <v>1</v>
      </c>
      <c r="F18" s="155">
        <v>0</v>
      </c>
    </row>
    <row r="19" spans="1:6" s="169" customFormat="1" ht="36" customHeight="1" x14ac:dyDescent="0.35">
      <c r="A19" s="148"/>
      <c r="B19" s="140">
        <v>1</v>
      </c>
      <c r="C19" s="143" t="s">
        <v>46</v>
      </c>
      <c r="D19" s="154" t="s">
        <v>547</v>
      </c>
      <c r="E19" s="145" t="s">
        <v>1</v>
      </c>
      <c r="F19" s="145"/>
    </row>
    <row r="20" spans="1:6" s="168" customFormat="1" ht="22.8" customHeight="1" x14ac:dyDescent="0.35">
      <c r="A20" s="146"/>
      <c r="B20" s="139" t="s">
        <v>45</v>
      </c>
      <c r="C20" s="203" t="s">
        <v>44</v>
      </c>
      <c r="D20" s="204"/>
      <c r="E20" s="155">
        <v>2</v>
      </c>
      <c r="F20" s="155">
        <v>0</v>
      </c>
    </row>
    <row r="21" spans="1:6" s="168" customFormat="1" ht="36" customHeight="1" x14ac:dyDescent="0.35">
      <c r="A21" s="148"/>
      <c r="B21" s="140">
        <v>1</v>
      </c>
      <c r="C21" s="143" t="s">
        <v>43</v>
      </c>
      <c r="D21" s="143" t="s">
        <v>42</v>
      </c>
      <c r="E21" s="145" t="s">
        <v>1</v>
      </c>
      <c r="F21" s="145"/>
    </row>
    <row r="22" spans="1:6" s="168" customFormat="1" ht="36" customHeight="1" x14ac:dyDescent="0.35">
      <c r="A22" s="148"/>
      <c r="B22" s="140">
        <v>2</v>
      </c>
      <c r="C22" s="143" t="s">
        <v>41</v>
      </c>
      <c r="D22" s="149" t="s">
        <v>548</v>
      </c>
      <c r="E22" s="145" t="s">
        <v>1</v>
      </c>
      <c r="F22" s="145"/>
    </row>
    <row r="23" spans="1:6" s="168" customFormat="1" ht="22.8" customHeight="1" x14ac:dyDescent="0.35">
      <c r="A23" s="148"/>
      <c r="B23" s="139" t="s">
        <v>40</v>
      </c>
      <c r="C23" s="152" t="s">
        <v>39</v>
      </c>
      <c r="D23" s="143"/>
      <c r="E23" s="155">
        <v>2</v>
      </c>
      <c r="F23" s="155">
        <v>0</v>
      </c>
    </row>
    <row r="24" spans="1:6" s="168" customFormat="1" ht="36" customHeight="1" x14ac:dyDescent="0.35">
      <c r="A24" s="148"/>
      <c r="B24" s="140">
        <v>1</v>
      </c>
      <c r="C24" s="143" t="s">
        <v>38</v>
      </c>
      <c r="D24" s="147" t="s">
        <v>37</v>
      </c>
      <c r="E24" s="145" t="s">
        <v>1</v>
      </c>
      <c r="F24" s="145"/>
    </row>
    <row r="25" spans="1:6" s="169" customFormat="1" ht="36" customHeight="1" x14ac:dyDescent="0.35">
      <c r="A25" s="148"/>
      <c r="B25" s="140">
        <v>2</v>
      </c>
      <c r="C25" s="143" t="s">
        <v>36</v>
      </c>
      <c r="D25" s="154" t="s">
        <v>35</v>
      </c>
      <c r="E25" s="145" t="s">
        <v>1</v>
      </c>
      <c r="F25" s="145"/>
    </row>
    <row r="26" spans="1:6" s="169" customFormat="1" ht="22.8" customHeight="1" x14ac:dyDescent="0.35">
      <c r="A26" s="148"/>
      <c r="B26" s="139" t="s">
        <v>34</v>
      </c>
      <c r="C26" s="152" t="s">
        <v>33</v>
      </c>
      <c r="D26" s="152"/>
      <c r="E26" s="155">
        <v>2</v>
      </c>
      <c r="F26" s="155">
        <v>0</v>
      </c>
    </row>
    <row r="27" spans="1:6" s="168" customFormat="1" ht="36" customHeight="1" x14ac:dyDescent="0.35">
      <c r="A27" s="148"/>
      <c r="B27" s="140">
        <v>1</v>
      </c>
      <c r="C27" s="143" t="s">
        <v>32</v>
      </c>
      <c r="D27" s="156" t="s">
        <v>31</v>
      </c>
      <c r="E27" s="145" t="s">
        <v>1</v>
      </c>
      <c r="F27" s="145"/>
    </row>
    <row r="28" spans="1:6" s="168" customFormat="1" ht="36" customHeight="1" x14ac:dyDescent="0.35">
      <c r="A28" s="148"/>
      <c r="B28" s="140">
        <v>2</v>
      </c>
      <c r="C28" s="157" t="s">
        <v>30</v>
      </c>
      <c r="D28" s="156" t="s">
        <v>549</v>
      </c>
      <c r="E28" s="145" t="s">
        <v>1</v>
      </c>
      <c r="F28" s="145"/>
    </row>
    <row r="29" spans="1:6" s="169" customFormat="1" ht="22.8" customHeight="1" x14ac:dyDescent="0.35">
      <c r="A29" s="148"/>
      <c r="B29" s="139" t="s">
        <v>29</v>
      </c>
      <c r="C29" s="196" t="s">
        <v>28</v>
      </c>
      <c r="D29" s="197"/>
      <c r="E29" s="155">
        <v>2</v>
      </c>
      <c r="F29" s="155">
        <v>0</v>
      </c>
    </row>
    <row r="30" spans="1:6" s="168" customFormat="1" ht="36" customHeight="1" x14ac:dyDescent="0.35">
      <c r="A30" s="148"/>
      <c r="B30" s="140">
        <v>1</v>
      </c>
      <c r="C30" s="143" t="s">
        <v>27</v>
      </c>
      <c r="D30" s="147" t="s">
        <v>26</v>
      </c>
      <c r="E30" s="145" t="s">
        <v>1</v>
      </c>
      <c r="F30" s="145"/>
    </row>
    <row r="31" spans="1:6" s="169" customFormat="1" ht="36" customHeight="1" x14ac:dyDescent="0.35">
      <c r="A31" s="148"/>
      <c r="B31" s="140">
        <v>2</v>
      </c>
      <c r="C31" s="143" t="s">
        <v>25</v>
      </c>
      <c r="D31" s="154" t="s">
        <v>550</v>
      </c>
      <c r="E31" s="145" t="s">
        <v>1</v>
      </c>
      <c r="F31" s="145"/>
    </row>
    <row r="32" spans="1:6" s="169" customFormat="1" ht="22.8" customHeight="1" x14ac:dyDescent="0.35">
      <c r="A32" s="148"/>
      <c r="B32" s="139" t="s">
        <v>24</v>
      </c>
      <c r="C32" s="196" t="s">
        <v>23</v>
      </c>
      <c r="D32" s="197"/>
      <c r="E32" s="155">
        <v>2</v>
      </c>
      <c r="F32" s="155">
        <v>0</v>
      </c>
    </row>
    <row r="33" spans="1:6" s="168" customFormat="1" ht="36" customHeight="1" x14ac:dyDescent="0.35">
      <c r="A33" s="148"/>
      <c r="B33" s="140">
        <v>1</v>
      </c>
      <c r="C33" s="143" t="s">
        <v>22</v>
      </c>
      <c r="D33" s="147" t="s">
        <v>551</v>
      </c>
      <c r="E33" s="145" t="s">
        <v>1</v>
      </c>
      <c r="F33" s="145"/>
    </row>
    <row r="34" spans="1:6" s="169" customFormat="1" ht="36" customHeight="1" x14ac:dyDescent="0.35">
      <c r="A34" s="148"/>
      <c r="B34" s="140">
        <v>2</v>
      </c>
      <c r="C34" s="143" t="s">
        <v>21</v>
      </c>
      <c r="D34" s="154" t="s">
        <v>552</v>
      </c>
      <c r="E34" s="145" t="s">
        <v>1</v>
      </c>
      <c r="F34" s="145"/>
    </row>
    <row r="35" spans="1:6" s="169" customFormat="1" ht="22.8" customHeight="1" x14ac:dyDescent="0.35">
      <c r="A35" s="148"/>
      <c r="B35" s="139" t="s">
        <v>20</v>
      </c>
      <c r="C35" s="196" t="s">
        <v>19</v>
      </c>
      <c r="D35" s="197"/>
      <c r="E35" s="155">
        <v>2</v>
      </c>
      <c r="F35" s="155">
        <v>1</v>
      </c>
    </row>
    <row r="36" spans="1:6" s="168" customFormat="1" ht="36" customHeight="1" x14ac:dyDescent="0.35">
      <c r="A36" s="148"/>
      <c r="B36" s="140">
        <v>1</v>
      </c>
      <c r="C36" s="143" t="s">
        <v>18</v>
      </c>
      <c r="D36" s="147" t="s">
        <v>17</v>
      </c>
      <c r="E36" s="145" t="s">
        <v>1</v>
      </c>
      <c r="F36" s="145"/>
    </row>
    <row r="37" spans="1:6" s="168" customFormat="1" ht="36" customHeight="1" x14ac:dyDescent="0.35">
      <c r="A37" s="148"/>
      <c r="B37" s="140">
        <v>2</v>
      </c>
      <c r="C37" s="143" t="s">
        <v>16</v>
      </c>
      <c r="D37" s="149" t="s">
        <v>553</v>
      </c>
      <c r="E37" s="145" t="s">
        <v>1</v>
      </c>
      <c r="F37" s="145"/>
    </row>
    <row r="38" spans="1:6" s="168" customFormat="1" ht="36" customHeight="1" x14ac:dyDescent="0.35">
      <c r="A38" s="148"/>
      <c r="B38" s="140">
        <v>3</v>
      </c>
      <c r="C38" s="157" t="s">
        <v>15</v>
      </c>
      <c r="D38" s="149" t="s">
        <v>554</v>
      </c>
      <c r="E38" s="145"/>
      <c r="F38" s="145" t="s">
        <v>1</v>
      </c>
    </row>
    <row r="39" spans="1:6" s="169" customFormat="1" ht="22.8" customHeight="1" x14ac:dyDescent="0.35">
      <c r="A39" s="148"/>
      <c r="B39" s="139" t="s">
        <v>14</v>
      </c>
      <c r="C39" s="196" t="s">
        <v>13</v>
      </c>
      <c r="D39" s="197"/>
      <c r="E39" s="155">
        <v>2</v>
      </c>
      <c r="F39" s="155">
        <v>0</v>
      </c>
    </row>
    <row r="40" spans="1:6" s="168" customFormat="1" ht="36" customHeight="1" x14ac:dyDescent="0.35">
      <c r="A40" s="148"/>
      <c r="B40" s="140">
        <v>1</v>
      </c>
      <c r="C40" s="143" t="s">
        <v>12</v>
      </c>
      <c r="D40" s="147" t="s">
        <v>555</v>
      </c>
      <c r="E40" s="145" t="s">
        <v>1</v>
      </c>
      <c r="F40" s="145"/>
    </row>
    <row r="41" spans="1:6" s="168" customFormat="1" ht="36" customHeight="1" x14ac:dyDescent="0.35">
      <c r="A41" s="148"/>
      <c r="B41" s="140">
        <v>2</v>
      </c>
      <c r="C41" s="143" t="s">
        <v>11</v>
      </c>
      <c r="D41" s="158" t="s">
        <v>539</v>
      </c>
      <c r="E41" s="145" t="s">
        <v>1</v>
      </c>
      <c r="F41" s="145"/>
    </row>
    <row r="42" spans="1:6" s="169" customFormat="1" ht="22.8" customHeight="1" x14ac:dyDescent="0.35">
      <c r="A42" s="148"/>
      <c r="B42" s="139" t="s">
        <v>6</v>
      </c>
      <c r="C42" s="196" t="s">
        <v>10</v>
      </c>
      <c r="D42" s="197"/>
      <c r="E42" s="155">
        <v>2</v>
      </c>
      <c r="F42" s="155">
        <v>0</v>
      </c>
    </row>
    <row r="43" spans="1:6" s="168" customFormat="1" ht="36" customHeight="1" x14ac:dyDescent="0.35">
      <c r="A43" s="146"/>
      <c r="B43" s="140">
        <v>1</v>
      </c>
      <c r="C43" s="143" t="s">
        <v>9</v>
      </c>
      <c r="D43" s="147" t="s">
        <v>8</v>
      </c>
      <c r="E43" s="145" t="s">
        <v>1</v>
      </c>
      <c r="F43" s="145"/>
    </row>
    <row r="44" spans="1:6" s="169" customFormat="1" ht="36" customHeight="1" x14ac:dyDescent="0.35">
      <c r="A44" s="148"/>
      <c r="B44" s="140">
        <v>2</v>
      </c>
      <c r="C44" s="143" t="s">
        <v>7</v>
      </c>
      <c r="D44" s="154" t="s">
        <v>556</v>
      </c>
      <c r="E44" s="145" t="s">
        <v>1</v>
      </c>
      <c r="F44" s="145"/>
    </row>
    <row r="45" spans="1:6" s="169" customFormat="1" ht="22.8" customHeight="1" x14ac:dyDescent="0.35">
      <c r="A45" s="148"/>
      <c r="B45" s="139" t="s">
        <v>6</v>
      </c>
      <c r="C45" s="196" t="s">
        <v>5</v>
      </c>
      <c r="D45" s="197"/>
      <c r="E45" s="155">
        <v>2</v>
      </c>
      <c r="F45" s="155">
        <v>0</v>
      </c>
    </row>
    <row r="46" spans="1:6" s="168" customFormat="1" ht="36" customHeight="1" x14ac:dyDescent="0.35">
      <c r="A46" s="146"/>
      <c r="B46" s="140">
        <v>1</v>
      </c>
      <c r="C46" s="143" t="s">
        <v>4</v>
      </c>
      <c r="D46" s="147" t="s">
        <v>3</v>
      </c>
      <c r="E46" s="145" t="s">
        <v>1</v>
      </c>
      <c r="F46" s="145"/>
    </row>
    <row r="47" spans="1:6" s="169" customFormat="1" ht="36" customHeight="1" x14ac:dyDescent="0.35">
      <c r="A47" s="148"/>
      <c r="B47" s="140">
        <v>2</v>
      </c>
      <c r="C47" s="143" t="s">
        <v>2</v>
      </c>
      <c r="D47" s="149" t="s">
        <v>557</v>
      </c>
      <c r="E47" s="145" t="s">
        <v>1</v>
      </c>
      <c r="F47" s="145"/>
    </row>
    <row r="48" spans="1:6" s="159" customFormat="1" ht="21.75" customHeight="1" x14ac:dyDescent="0.35">
      <c r="B48" s="198" t="s">
        <v>0</v>
      </c>
      <c r="C48" s="199"/>
      <c r="D48" s="200"/>
      <c r="E48" s="160">
        <f>E7+E15+E18+E20+E23+E26+E29+E32+E35+E39+E42+E45</f>
        <v>26</v>
      </c>
      <c r="F48" s="160">
        <f>F7+F15+F18+F20+F23+F26+F29+F32+F35+F39+F42+F45</f>
        <v>3</v>
      </c>
    </row>
    <row r="49" spans="2:3" x14ac:dyDescent="0.35">
      <c r="B49" s="170"/>
      <c r="C49" s="170"/>
    </row>
  </sheetData>
  <mergeCells count="18">
    <mergeCell ref="C39:D39"/>
    <mergeCell ref="C42:D42"/>
    <mergeCell ref="C45:D45"/>
    <mergeCell ref="B48:D48"/>
    <mergeCell ref="C7:D7"/>
    <mergeCell ref="C18:D18"/>
    <mergeCell ref="C20:D20"/>
    <mergeCell ref="C29:D29"/>
    <mergeCell ref="C32:D32"/>
    <mergeCell ref="C35:D35"/>
    <mergeCell ref="E1:F1"/>
    <mergeCell ref="B2:F2"/>
    <mergeCell ref="B3:F3"/>
    <mergeCell ref="A5:A6"/>
    <mergeCell ref="B5:B6"/>
    <mergeCell ref="C5:C6"/>
    <mergeCell ref="D5:D6"/>
    <mergeCell ref="E5:F5"/>
  </mergeCells>
  <printOptions horizontalCentered="1"/>
  <pageMargins left="0.31496062992125984" right="0.31496062992125984" top="0.26" bottom="0.37" header="0.2" footer="0.2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58362-8B8C-4F5C-9D02-1D70DD075864}">
  <dimension ref="A1:K13"/>
  <sheetViews>
    <sheetView workbookViewId="0">
      <selection activeCell="H17" sqref="H17"/>
    </sheetView>
  </sheetViews>
  <sheetFormatPr defaultRowHeight="18" x14ac:dyDescent="0.35"/>
  <cols>
    <col min="1" max="1" width="5.7265625" style="172" customWidth="1"/>
    <col min="2" max="2" width="8.81640625" style="172" bestFit="1" customWidth="1"/>
    <col min="3" max="10" width="11.7265625" style="172" customWidth="1"/>
    <col min="11" max="16384" width="8.7265625" style="172"/>
  </cols>
  <sheetData>
    <row r="1" spans="1:11" x14ac:dyDescent="0.35">
      <c r="I1" s="230" t="s">
        <v>532</v>
      </c>
      <c r="J1" s="230"/>
    </row>
    <row r="2" spans="1:11" x14ac:dyDescent="0.35">
      <c r="A2" s="232" t="s">
        <v>533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1" x14ac:dyDescent="0.35">
      <c r="A3" s="231" t="s">
        <v>519</v>
      </c>
      <c r="B3" s="231"/>
      <c r="C3" s="231"/>
      <c r="D3" s="231"/>
      <c r="E3" s="231"/>
      <c r="F3" s="231"/>
      <c r="G3" s="231"/>
      <c r="H3" s="231"/>
      <c r="I3" s="231"/>
      <c r="J3" s="231"/>
      <c r="K3" s="173"/>
    </row>
    <row r="4" spans="1:11" ht="24.6" customHeight="1" x14ac:dyDescent="0.35">
      <c r="A4" s="174"/>
      <c r="B4" s="174"/>
      <c r="C4" s="174"/>
      <c r="D4" s="174"/>
      <c r="E4" s="174"/>
      <c r="F4" s="174"/>
      <c r="G4" s="174"/>
      <c r="H4" s="174"/>
      <c r="I4" s="174"/>
      <c r="J4" s="174"/>
    </row>
    <row r="5" spans="1:11" ht="57.6" customHeight="1" x14ac:dyDescent="0.35">
      <c r="A5" s="234" t="s">
        <v>108</v>
      </c>
      <c r="B5" s="236" t="s">
        <v>524</v>
      </c>
      <c r="C5" s="234" t="s">
        <v>534</v>
      </c>
      <c r="D5" s="234" t="s">
        <v>535</v>
      </c>
      <c r="E5" s="234"/>
      <c r="F5" s="234" t="s">
        <v>560</v>
      </c>
      <c r="G5" s="234"/>
      <c r="H5" s="236" t="s">
        <v>536</v>
      </c>
      <c r="I5" s="236" t="s">
        <v>529</v>
      </c>
      <c r="J5" s="238" t="s">
        <v>164</v>
      </c>
    </row>
    <row r="6" spans="1:11" ht="57.6" customHeight="1" x14ac:dyDescent="0.35">
      <c r="A6" s="234"/>
      <c r="B6" s="237"/>
      <c r="C6" s="234"/>
      <c r="D6" s="175" t="s">
        <v>530</v>
      </c>
      <c r="E6" s="175" t="s">
        <v>529</v>
      </c>
      <c r="F6" s="175" t="s">
        <v>530</v>
      </c>
      <c r="G6" s="175" t="s">
        <v>529</v>
      </c>
      <c r="H6" s="237"/>
      <c r="I6" s="237"/>
      <c r="J6" s="239"/>
    </row>
    <row r="7" spans="1:11" ht="28.2" customHeight="1" x14ac:dyDescent="0.35">
      <c r="A7" s="176" t="s">
        <v>122</v>
      </c>
      <c r="B7" s="176" t="s">
        <v>123</v>
      </c>
      <c r="C7" s="176" t="s">
        <v>124</v>
      </c>
      <c r="D7" s="176" t="s">
        <v>125</v>
      </c>
      <c r="E7" s="176" t="s">
        <v>126</v>
      </c>
      <c r="F7" s="176" t="s">
        <v>127</v>
      </c>
      <c r="G7" s="176" t="s">
        <v>128</v>
      </c>
      <c r="H7" s="176" t="s">
        <v>129</v>
      </c>
      <c r="I7" s="176" t="s">
        <v>130</v>
      </c>
      <c r="J7" s="176" t="s">
        <v>131</v>
      </c>
    </row>
    <row r="8" spans="1:11" ht="28.2" customHeight="1" x14ac:dyDescent="0.35">
      <c r="A8" s="183">
        <v>1</v>
      </c>
      <c r="B8" s="183">
        <v>2019</v>
      </c>
      <c r="C8" s="178">
        <v>12128</v>
      </c>
      <c r="D8" s="178">
        <v>5150</v>
      </c>
      <c r="E8" s="184">
        <f>D8*100/C8</f>
        <v>42.463720316622691</v>
      </c>
      <c r="F8" s="178">
        <v>3200</v>
      </c>
      <c r="G8" s="184">
        <f>F8*100/C8</f>
        <v>26.385224274406333</v>
      </c>
      <c r="H8" s="178">
        <v>3778</v>
      </c>
      <c r="I8" s="185">
        <f>H8*100/C8</f>
        <v>31.151055408970976</v>
      </c>
      <c r="J8" s="183"/>
    </row>
    <row r="9" spans="1:11" ht="28.2" customHeight="1" x14ac:dyDescent="0.35">
      <c r="A9" s="183">
        <v>2</v>
      </c>
      <c r="B9" s="183">
        <v>2020</v>
      </c>
      <c r="C9" s="178">
        <v>12642</v>
      </c>
      <c r="D9" s="178">
        <v>6751</v>
      </c>
      <c r="E9" s="184">
        <f t="shared" ref="E9:E13" si="0">D9*100/C9</f>
        <v>53.401360544217688</v>
      </c>
      <c r="F9" s="178">
        <v>2209</v>
      </c>
      <c r="G9" s="184">
        <f t="shared" ref="G9:G13" si="1">F9*100/C9</f>
        <v>17.473501028318303</v>
      </c>
      <c r="H9" s="178">
        <v>3682</v>
      </c>
      <c r="I9" s="185">
        <f t="shared" ref="I9:I13" si="2">H9*100/C9</f>
        <v>29.125138427464009</v>
      </c>
      <c r="J9" s="186"/>
    </row>
    <row r="10" spans="1:11" ht="28.2" customHeight="1" x14ac:dyDescent="0.35">
      <c r="A10" s="183">
        <v>3</v>
      </c>
      <c r="B10" s="183">
        <v>2021</v>
      </c>
      <c r="C10" s="178">
        <v>14497</v>
      </c>
      <c r="D10" s="178">
        <v>8372</v>
      </c>
      <c r="E10" s="184">
        <f t="shared" si="0"/>
        <v>57.749879285369389</v>
      </c>
      <c r="F10" s="178">
        <v>2896</v>
      </c>
      <c r="G10" s="184">
        <f t="shared" si="1"/>
        <v>19.976546871766573</v>
      </c>
      <c r="H10" s="178">
        <v>3229</v>
      </c>
      <c r="I10" s="185">
        <f t="shared" si="2"/>
        <v>22.273573842864042</v>
      </c>
      <c r="J10" s="183"/>
    </row>
    <row r="11" spans="1:11" ht="28.2" customHeight="1" x14ac:dyDescent="0.35">
      <c r="A11" s="183">
        <v>4</v>
      </c>
      <c r="B11" s="183">
        <v>2022</v>
      </c>
      <c r="C11" s="178">
        <v>14244</v>
      </c>
      <c r="D11" s="178">
        <v>8218</v>
      </c>
      <c r="E11" s="184">
        <f t="shared" si="0"/>
        <v>57.694467846110641</v>
      </c>
      <c r="F11" s="178">
        <v>2825</v>
      </c>
      <c r="G11" s="184">
        <f t="shared" si="1"/>
        <v>19.832912103341759</v>
      </c>
      <c r="H11" s="178">
        <v>3201</v>
      </c>
      <c r="I11" s="185">
        <f t="shared" si="2"/>
        <v>22.472620050547597</v>
      </c>
      <c r="J11" s="183"/>
    </row>
    <row r="12" spans="1:11" ht="28.2" customHeight="1" x14ac:dyDescent="0.35">
      <c r="A12" s="183">
        <v>5</v>
      </c>
      <c r="B12" s="183">
        <v>2023</v>
      </c>
      <c r="C12" s="178">
        <v>14990</v>
      </c>
      <c r="D12" s="178">
        <v>9313</v>
      </c>
      <c r="E12" s="184">
        <f t="shared" si="0"/>
        <v>62.128085390260175</v>
      </c>
      <c r="F12" s="178">
        <v>2783</v>
      </c>
      <c r="G12" s="184">
        <f t="shared" si="1"/>
        <v>18.565710473649098</v>
      </c>
      <c r="H12" s="178">
        <v>2894</v>
      </c>
      <c r="I12" s="185">
        <f t="shared" si="2"/>
        <v>19.306204136090727</v>
      </c>
      <c r="J12" s="183"/>
    </row>
    <row r="13" spans="1:11" ht="28.2" customHeight="1" x14ac:dyDescent="0.35">
      <c r="A13" s="183">
        <v>6</v>
      </c>
      <c r="B13" s="187">
        <v>2024</v>
      </c>
      <c r="C13" s="178">
        <v>9498</v>
      </c>
      <c r="D13" s="178">
        <v>5779</v>
      </c>
      <c r="E13" s="184">
        <f t="shared" si="0"/>
        <v>60.844388292272058</v>
      </c>
      <c r="F13" s="178">
        <v>1655</v>
      </c>
      <c r="G13" s="184">
        <f t="shared" si="1"/>
        <v>17.424720993893452</v>
      </c>
      <c r="H13" s="178">
        <v>2063</v>
      </c>
      <c r="I13" s="185">
        <f t="shared" si="2"/>
        <v>21.720362181511899</v>
      </c>
      <c r="J13" s="182"/>
    </row>
  </sheetData>
  <mergeCells count="11">
    <mergeCell ref="A3:J3"/>
    <mergeCell ref="I1:J1"/>
    <mergeCell ref="A2:J2"/>
    <mergeCell ref="A5:A6"/>
    <mergeCell ref="B5:B6"/>
    <mergeCell ref="C5:C6"/>
    <mergeCell ref="D5:E5"/>
    <mergeCell ref="F5:G5"/>
    <mergeCell ref="H5:H6"/>
    <mergeCell ref="I5:I6"/>
    <mergeCell ref="J5:J6"/>
  </mergeCells>
  <pageMargins left="0.59" right="0.28000000000000003" top="0.75" bottom="0.75" header="0.3" footer="0.3"/>
  <pageSetup paperSize="9" orientation="landscape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8"/>
  <sheetViews>
    <sheetView tabSelected="1" zoomScale="85" zoomScaleNormal="85" workbookViewId="0">
      <selection activeCell="H11" sqref="H11"/>
    </sheetView>
  </sheetViews>
  <sheetFormatPr defaultRowHeight="18" x14ac:dyDescent="0.35"/>
  <cols>
    <col min="1" max="1" width="5.90625" style="109" customWidth="1"/>
    <col min="2" max="2" width="27.453125" style="109" bestFit="1" customWidth="1"/>
    <col min="3" max="14" width="9.54296875" style="109" customWidth="1"/>
    <col min="15" max="15" width="11.36328125" style="109" bestFit="1" customWidth="1"/>
    <col min="16" max="16" width="11.81640625" style="109" customWidth="1"/>
    <col min="17" max="17" width="10.54296875" style="109" bestFit="1" customWidth="1"/>
    <col min="18" max="18" width="8.90625" style="109"/>
    <col min="19" max="19" width="8.54296875" style="109" bestFit="1" customWidth="1"/>
    <col min="20" max="249" width="8.90625" style="109"/>
    <col min="250" max="250" width="5.90625" style="109" customWidth="1"/>
    <col min="251" max="251" width="28.36328125" style="109" customWidth="1"/>
    <col min="252" max="252" width="8" style="109" customWidth="1"/>
    <col min="253" max="253" width="11.1796875" style="109" customWidth="1"/>
    <col min="254" max="254" width="7.6328125" style="109" customWidth="1"/>
    <col min="255" max="255" width="7.81640625" style="109" customWidth="1"/>
    <col min="256" max="256" width="7.90625" style="109" customWidth="1"/>
    <col min="257" max="257" width="7.1796875" style="109" customWidth="1"/>
    <col min="258" max="258" width="8.6328125" style="109" customWidth="1"/>
    <col min="259" max="259" width="8.1796875" style="109" customWidth="1"/>
    <col min="260" max="260" width="7.90625" style="109" customWidth="1"/>
    <col min="261" max="261" width="7.08984375" style="109" bestFit="1" customWidth="1"/>
    <col min="262" max="262" width="8.1796875" style="109" bestFit="1" customWidth="1"/>
    <col min="263" max="263" width="7.1796875" style="109" customWidth="1"/>
    <col min="264" max="264" width="7.6328125" style="109" customWidth="1"/>
    <col min="265" max="265" width="8.1796875" style="109" bestFit="1" customWidth="1"/>
    <col min="266" max="266" width="7.54296875" style="109" bestFit="1" customWidth="1"/>
    <col min="267" max="267" width="7.54296875" style="109" customWidth="1"/>
    <col min="268" max="269" width="8" style="109" customWidth="1"/>
    <col min="270" max="270" width="11.90625" style="109" customWidth="1"/>
    <col min="271" max="271" width="11.36328125" style="109" bestFit="1" customWidth="1"/>
    <col min="272" max="272" width="11.81640625" style="109" customWidth="1"/>
    <col min="273" max="273" width="10.54296875" style="109" bestFit="1" customWidth="1"/>
    <col min="274" max="274" width="8.90625" style="109"/>
    <col min="275" max="275" width="8.54296875" style="109" bestFit="1" customWidth="1"/>
    <col min="276" max="505" width="8.90625" style="109"/>
    <col min="506" max="506" width="5.90625" style="109" customWidth="1"/>
    <col min="507" max="507" width="28.36328125" style="109" customWidth="1"/>
    <col min="508" max="508" width="8" style="109" customWidth="1"/>
    <col min="509" max="509" width="11.1796875" style="109" customWidth="1"/>
    <col min="510" max="510" width="7.6328125" style="109" customWidth="1"/>
    <col min="511" max="511" width="7.81640625" style="109" customWidth="1"/>
    <col min="512" max="512" width="7.90625" style="109" customWidth="1"/>
    <col min="513" max="513" width="7.1796875" style="109" customWidth="1"/>
    <col min="514" max="514" width="8.6328125" style="109" customWidth="1"/>
    <col min="515" max="515" width="8.1796875" style="109" customWidth="1"/>
    <col min="516" max="516" width="7.90625" style="109" customWidth="1"/>
    <col min="517" max="517" width="7.08984375" style="109" bestFit="1" customWidth="1"/>
    <col min="518" max="518" width="8.1796875" style="109" bestFit="1" customWidth="1"/>
    <col min="519" max="519" width="7.1796875" style="109" customWidth="1"/>
    <col min="520" max="520" width="7.6328125" style="109" customWidth="1"/>
    <col min="521" max="521" width="8.1796875" style="109" bestFit="1" customWidth="1"/>
    <col min="522" max="522" width="7.54296875" style="109" bestFit="1" customWidth="1"/>
    <col min="523" max="523" width="7.54296875" style="109" customWidth="1"/>
    <col min="524" max="525" width="8" style="109" customWidth="1"/>
    <col min="526" max="526" width="11.90625" style="109" customWidth="1"/>
    <col min="527" max="527" width="11.36328125" style="109" bestFit="1" customWidth="1"/>
    <col min="528" max="528" width="11.81640625" style="109" customWidth="1"/>
    <col min="529" max="529" width="10.54296875" style="109" bestFit="1" customWidth="1"/>
    <col min="530" max="530" width="8.90625" style="109"/>
    <col min="531" max="531" width="8.54296875" style="109" bestFit="1" customWidth="1"/>
    <col min="532" max="761" width="8.90625" style="109"/>
    <col min="762" max="762" width="5.90625" style="109" customWidth="1"/>
    <col min="763" max="763" width="28.36328125" style="109" customWidth="1"/>
    <col min="764" max="764" width="8" style="109" customWidth="1"/>
    <col min="765" max="765" width="11.1796875" style="109" customWidth="1"/>
    <col min="766" max="766" width="7.6328125" style="109" customWidth="1"/>
    <col min="767" max="767" width="7.81640625" style="109" customWidth="1"/>
    <col min="768" max="768" width="7.90625" style="109" customWidth="1"/>
    <col min="769" max="769" width="7.1796875" style="109" customWidth="1"/>
    <col min="770" max="770" width="8.6328125" style="109" customWidth="1"/>
    <col min="771" max="771" width="8.1796875" style="109" customWidth="1"/>
    <col min="772" max="772" width="7.90625" style="109" customWidth="1"/>
    <col min="773" max="773" width="7.08984375" style="109" bestFit="1" customWidth="1"/>
    <col min="774" max="774" width="8.1796875" style="109" bestFit="1" customWidth="1"/>
    <col min="775" max="775" width="7.1796875" style="109" customWidth="1"/>
    <col min="776" max="776" width="7.6328125" style="109" customWidth="1"/>
    <col min="777" max="777" width="8.1796875" style="109" bestFit="1" customWidth="1"/>
    <col min="778" max="778" width="7.54296875" style="109" bestFit="1" customWidth="1"/>
    <col min="779" max="779" width="7.54296875" style="109" customWidth="1"/>
    <col min="780" max="781" width="8" style="109" customWidth="1"/>
    <col min="782" max="782" width="11.90625" style="109" customWidth="1"/>
    <col min="783" max="783" width="11.36328125" style="109" bestFit="1" customWidth="1"/>
    <col min="784" max="784" width="11.81640625" style="109" customWidth="1"/>
    <col min="785" max="785" width="10.54296875" style="109" bestFit="1" customWidth="1"/>
    <col min="786" max="786" width="8.90625" style="109"/>
    <col min="787" max="787" width="8.54296875" style="109" bestFit="1" customWidth="1"/>
    <col min="788" max="1017" width="8.90625" style="109"/>
    <col min="1018" max="1018" width="5.90625" style="109" customWidth="1"/>
    <col min="1019" max="1019" width="28.36328125" style="109" customWidth="1"/>
    <col min="1020" max="1020" width="8" style="109" customWidth="1"/>
    <col min="1021" max="1021" width="11.1796875" style="109" customWidth="1"/>
    <col min="1022" max="1022" width="7.6328125" style="109" customWidth="1"/>
    <col min="1023" max="1023" width="7.81640625" style="109" customWidth="1"/>
    <col min="1024" max="1024" width="7.90625" style="109" customWidth="1"/>
    <col min="1025" max="1025" width="7.1796875" style="109" customWidth="1"/>
    <col min="1026" max="1026" width="8.6328125" style="109" customWidth="1"/>
    <col min="1027" max="1027" width="8.1796875" style="109" customWidth="1"/>
    <col min="1028" max="1028" width="7.90625" style="109" customWidth="1"/>
    <col min="1029" max="1029" width="7.08984375" style="109" bestFit="1" customWidth="1"/>
    <col min="1030" max="1030" width="8.1796875" style="109" bestFit="1" customWidth="1"/>
    <col min="1031" max="1031" width="7.1796875" style="109" customWidth="1"/>
    <col min="1032" max="1032" width="7.6328125" style="109" customWidth="1"/>
    <col min="1033" max="1033" width="8.1796875" style="109" bestFit="1" customWidth="1"/>
    <col min="1034" max="1034" width="7.54296875" style="109" bestFit="1" customWidth="1"/>
    <col min="1035" max="1035" width="7.54296875" style="109" customWidth="1"/>
    <col min="1036" max="1037" width="8" style="109" customWidth="1"/>
    <col min="1038" max="1038" width="11.90625" style="109" customWidth="1"/>
    <col min="1039" max="1039" width="11.36328125" style="109" bestFit="1" customWidth="1"/>
    <col min="1040" max="1040" width="11.81640625" style="109" customWidth="1"/>
    <col min="1041" max="1041" width="10.54296875" style="109" bestFit="1" customWidth="1"/>
    <col min="1042" max="1042" width="8.90625" style="109"/>
    <col min="1043" max="1043" width="8.54296875" style="109" bestFit="1" customWidth="1"/>
    <col min="1044" max="1273" width="8.90625" style="109"/>
    <col min="1274" max="1274" width="5.90625" style="109" customWidth="1"/>
    <col min="1275" max="1275" width="28.36328125" style="109" customWidth="1"/>
    <col min="1276" max="1276" width="8" style="109" customWidth="1"/>
    <col min="1277" max="1277" width="11.1796875" style="109" customWidth="1"/>
    <col min="1278" max="1278" width="7.6328125" style="109" customWidth="1"/>
    <col min="1279" max="1279" width="7.81640625" style="109" customWidth="1"/>
    <col min="1280" max="1280" width="7.90625" style="109" customWidth="1"/>
    <col min="1281" max="1281" width="7.1796875" style="109" customWidth="1"/>
    <col min="1282" max="1282" width="8.6328125" style="109" customWidth="1"/>
    <col min="1283" max="1283" width="8.1796875" style="109" customWidth="1"/>
    <col min="1284" max="1284" width="7.90625" style="109" customWidth="1"/>
    <col min="1285" max="1285" width="7.08984375" style="109" bestFit="1" customWidth="1"/>
    <col min="1286" max="1286" width="8.1796875" style="109" bestFit="1" customWidth="1"/>
    <col min="1287" max="1287" width="7.1796875" style="109" customWidth="1"/>
    <col min="1288" max="1288" width="7.6328125" style="109" customWidth="1"/>
    <col min="1289" max="1289" width="8.1796875" style="109" bestFit="1" customWidth="1"/>
    <col min="1290" max="1290" width="7.54296875" style="109" bestFit="1" customWidth="1"/>
    <col min="1291" max="1291" width="7.54296875" style="109" customWidth="1"/>
    <col min="1292" max="1293" width="8" style="109" customWidth="1"/>
    <col min="1294" max="1294" width="11.90625" style="109" customWidth="1"/>
    <col min="1295" max="1295" width="11.36328125" style="109" bestFit="1" customWidth="1"/>
    <col min="1296" max="1296" width="11.81640625" style="109" customWidth="1"/>
    <col min="1297" max="1297" width="10.54296875" style="109" bestFit="1" customWidth="1"/>
    <col min="1298" max="1298" width="8.90625" style="109"/>
    <col min="1299" max="1299" width="8.54296875" style="109" bestFit="1" customWidth="1"/>
    <col min="1300" max="1529" width="8.90625" style="109"/>
    <col min="1530" max="1530" width="5.90625" style="109" customWidth="1"/>
    <col min="1531" max="1531" width="28.36328125" style="109" customWidth="1"/>
    <col min="1532" max="1532" width="8" style="109" customWidth="1"/>
    <col min="1533" max="1533" width="11.1796875" style="109" customWidth="1"/>
    <col min="1534" max="1534" width="7.6328125" style="109" customWidth="1"/>
    <col min="1535" max="1535" width="7.81640625" style="109" customWidth="1"/>
    <col min="1536" max="1536" width="7.90625" style="109" customWidth="1"/>
    <col min="1537" max="1537" width="7.1796875" style="109" customWidth="1"/>
    <col min="1538" max="1538" width="8.6328125" style="109" customWidth="1"/>
    <col min="1539" max="1539" width="8.1796875" style="109" customWidth="1"/>
    <col min="1540" max="1540" width="7.90625" style="109" customWidth="1"/>
    <col min="1541" max="1541" width="7.08984375" style="109" bestFit="1" customWidth="1"/>
    <col min="1542" max="1542" width="8.1796875" style="109" bestFit="1" customWidth="1"/>
    <col min="1543" max="1543" width="7.1796875" style="109" customWidth="1"/>
    <col min="1544" max="1544" width="7.6328125" style="109" customWidth="1"/>
    <col min="1545" max="1545" width="8.1796875" style="109" bestFit="1" customWidth="1"/>
    <col min="1546" max="1546" width="7.54296875" style="109" bestFit="1" customWidth="1"/>
    <col min="1547" max="1547" width="7.54296875" style="109" customWidth="1"/>
    <col min="1548" max="1549" width="8" style="109" customWidth="1"/>
    <col min="1550" max="1550" width="11.90625" style="109" customWidth="1"/>
    <col min="1551" max="1551" width="11.36328125" style="109" bestFit="1" customWidth="1"/>
    <col min="1552" max="1552" width="11.81640625" style="109" customWidth="1"/>
    <col min="1553" max="1553" width="10.54296875" style="109" bestFit="1" customWidth="1"/>
    <col min="1554" max="1554" width="8.90625" style="109"/>
    <col min="1555" max="1555" width="8.54296875" style="109" bestFit="1" customWidth="1"/>
    <col min="1556" max="1785" width="8.90625" style="109"/>
    <col min="1786" max="1786" width="5.90625" style="109" customWidth="1"/>
    <col min="1787" max="1787" width="28.36328125" style="109" customWidth="1"/>
    <col min="1788" max="1788" width="8" style="109" customWidth="1"/>
    <col min="1789" max="1789" width="11.1796875" style="109" customWidth="1"/>
    <col min="1790" max="1790" width="7.6328125" style="109" customWidth="1"/>
    <col min="1791" max="1791" width="7.81640625" style="109" customWidth="1"/>
    <col min="1792" max="1792" width="7.90625" style="109" customWidth="1"/>
    <col min="1793" max="1793" width="7.1796875" style="109" customWidth="1"/>
    <col min="1794" max="1794" width="8.6328125" style="109" customWidth="1"/>
    <col min="1795" max="1795" width="8.1796875" style="109" customWidth="1"/>
    <col min="1796" max="1796" width="7.90625" style="109" customWidth="1"/>
    <col min="1797" max="1797" width="7.08984375" style="109" bestFit="1" customWidth="1"/>
    <col min="1798" max="1798" width="8.1796875" style="109" bestFit="1" customWidth="1"/>
    <col min="1799" max="1799" width="7.1796875" style="109" customWidth="1"/>
    <col min="1800" max="1800" width="7.6328125" style="109" customWidth="1"/>
    <col min="1801" max="1801" width="8.1796875" style="109" bestFit="1" customWidth="1"/>
    <col min="1802" max="1802" width="7.54296875" style="109" bestFit="1" customWidth="1"/>
    <col min="1803" max="1803" width="7.54296875" style="109" customWidth="1"/>
    <col min="1804" max="1805" width="8" style="109" customWidth="1"/>
    <col min="1806" max="1806" width="11.90625" style="109" customWidth="1"/>
    <col min="1807" max="1807" width="11.36328125" style="109" bestFit="1" customWidth="1"/>
    <col min="1808" max="1808" width="11.81640625" style="109" customWidth="1"/>
    <col min="1809" max="1809" width="10.54296875" style="109" bestFit="1" customWidth="1"/>
    <col min="1810" max="1810" width="8.90625" style="109"/>
    <col min="1811" max="1811" width="8.54296875" style="109" bestFit="1" customWidth="1"/>
    <col min="1812" max="2041" width="8.90625" style="109"/>
    <col min="2042" max="2042" width="5.90625" style="109" customWidth="1"/>
    <col min="2043" max="2043" width="28.36328125" style="109" customWidth="1"/>
    <col min="2044" max="2044" width="8" style="109" customWidth="1"/>
    <col min="2045" max="2045" width="11.1796875" style="109" customWidth="1"/>
    <col min="2046" max="2046" width="7.6328125" style="109" customWidth="1"/>
    <col min="2047" max="2047" width="7.81640625" style="109" customWidth="1"/>
    <col min="2048" max="2048" width="7.90625" style="109" customWidth="1"/>
    <col min="2049" max="2049" width="7.1796875" style="109" customWidth="1"/>
    <col min="2050" max="2050" width="8.6328125" style="109" customWidth="1"/>
    <col min="2051" max="2051" width="8.1796875" style="109" customWidth="1"/>
    <col min="2052" max="2052" width="7.90625" style="109" customWidth="1"/>
    <col min="2053" max="2053" width="7.08984375" style="109" bestFit="1" customWidth="1"/>
    <col min="2054" max="2054" width="8.1796875" style="109" bestFit="1" customWidth="1"/>
    <col min="2055" max="2055" width="7.1796875" style="109" customWidth="1"/>
    <col min="2056" max="2056" width="7.6328125" style="109" customWidth="1"/>
    <col min="2057" max="2057" width="8.1796875" style="109" bestFit="1" customWidth="1"/>
    <col min="2058" max="2058" width="7.54296875" style="109" bestFit="1" customWidth="1"/>
    <col min="2059" max="2059" width="7.54296875" style="109" customWidth="1"/>
    <col min="2060" max="2061" width="8" style="109" customWidth="1"/>
    <col min="2062" max="2062" width="11.90625" style="109" customWidth="1"/>
    <col min="2063" max="2063" width="11.36328125" style="109" bestFit="1" customWidth="1"/>
    <col min="2064" max="2064" width="11.81640625" style="109" customWidth="1"/>
    <col min="2065" max="2065" width="10.54296875" style="109" bestFit="1" customWidth="1"/>
    <col min="2066" max="2066" width="8.90625" style="109"/>
    <col min="2067" max="2067" width="8.54296875" style="109" bestFit="1" customWidth="1"/>
    <col min="2068" max="2297" width="8.90625" style="109"/>
    <col min="2298" max="2298" width="5.90625" style="109" customWidth="1"/>
    <col min="2299" max="2299" width="28.36328125" style="109" customWidth="1"/>
    <col min="2300" max="2300" width="8" style="109" customWidth="1"/>
    <col min="2301" max="2301" width="11.1796875" style="109" customWidth="1"/>
    <col min="2302" max="2302" width="7.6328125" style="109" customWidth="1"/>
    <col min="2303" max="2303" width="7.81640625" style="109" customWidth="1"/>
    <col min="2304" max="2304" width="7.90625" style="109" customWidth="1"/>
    <col min="2305" max="2305" width="7.1796875" style="109" customWidth="1"/>
    <col min="2306" max="2306" width="8.6328125" style="109" customWidth="1"/>
    <col min="2307" max="2307" width="8.1796875" style="109" customWidth="1"/>
    <col min="2308" max="2308" width="7.90625" style="109" customWidth="1"/>
    <col min="2309" max="2309" width="7.08984375" style="109" bestFit="1" customWidth="1"/>
    <col min="2310" max="2310" width="8.1796875" style="109" bestFit="1" customWidth="1"/>
    <col min="2311" max="2311" width="7.1796875" style="109" customWidth="1"/>
    <col min="2312" max="2312" width="7.6328125" style="109" customWidth="1"/>
    <col min="2313" max="2313" width="8.1796875" style="109" bestFit="1" customWidth="1"/>
    <col min="2314" max="2314" width="7.54296875" style="109" bestFit="1" customWidth="1"/>
    <col min="2315" max="2315" width="7.54296875" style="109" customWidth="1"/>
    <col min="2316" max="2317" width="8" style="109" customWidth="1"/>
    <col min="2318" max="2318" width="11.90625" style="109" customWidth="1"/>
    <col min="2319" max="2319" width="11.36328125" style="109" bestFit="1" customWidth="1"/>
    <col min="2320" max="2320" width="11.81640625" style="109" customWidth="1"/>
    <col min="2321" max="2321" width="10.54296875" style="109" bestFit="1" customWidth="1"/>
    <col min="2322" max="2322" width="8.90625" style="109"/>
    <col min="2323" max="2323" width="8.54296875" style="109" bestFit="1" customWidth="1"/>
    <col min="2324" max="2553" width="8.90625" style="109"/>
    <col min="2554" max="2554" width="5.90625" style="109" customWidth="1"/>
    <col min="2555" max="2555" width="28.36328125" style="109" customWidth="1"/>
    <col min="2556" max="2556" width="8" style="109" customWidth="1"/>
    <col min="2557" max="2557" width="11.1796875" style="109" customWidth="1"/>
    <col min="2558" max="2558" width="7.6328125" style="109" customWidth="1"/>
    <col min="2559" max="2559" width="7.81640625" style="109" customWidth="1"/>
    <col min="2560" max="2560" width="7.90625" style="109" customWidth="1"/>
    <col min="2561" max="2561" width="7.1796875" style="109" customWidth="1"/>
    <col min="2562" max="2562" width="8.6328125" style="109" customWidth="1"/>
    <col min="2563" max="2563" width="8.1796875" style="109" customWidth="1"/>
    <col min="2564" max="2564" width="7.90625" style="109" customWidth="1"/>
    <col min="2565" max="2565" width="7.08984375" style="109" bestFit="1" customWidth="1"/>
    <col min="2566" max="2566" width="8.1796875" style="109" bestFit="1" customWidth="1"/>
    <col min="2567" max="2567" width="7.1796875" style="109" customWidth="1"/>
    <col min="2568" max="2568" width="7.6328125" style="109" customWidth="1"/>
    <col min="2569" max="2569" width="8.1796875" style="109" bestFit="1" customWidth="1"/>
    <col min="2570" max="2570" width="7.54296875" style="109" bestFit="1" customWidth="1"/>
    <col min="2571" max="2571" width="7.54296875" style="109" customWidth="1"/>
    <col min="2572" max="2573" width="8" style="109" customWidth="1"/>
    <col min="2574" max="2574" width="11.90625" style="109" customWidth="1"/>
    <col min="2575" max="2575" width="11.36328125" style="109" bestFit="1" customWidth="1"/>
    <col min="2576" max="2576" width="11.81640625" style="109" customWidth="1"/>
    <col min="2577" max="2577" width="10.54296875" style="109" bestFit="1" customWidth="1"/>
    <col min="2578" max="2578" width="8.90625" style="109"/>
    <col min="2579" max="2579" width="8.54296875" style="109" bestFit="1" customWidth="1"/>
    <col min="2580" max="2809" width="8.90625" style="109"/>
    <col min="2810" max="2810" width="5.90625" style="109" customWidth="1"/>
    <col min="2811" max="2811" width="28.36328125" style="109" customWidth="1"/>
    <col min="2812" max="2812" width="8" style="109" customWidth="1"/>
    <col min="2813" max="2813" width="11.1796875" style="109" customWidth="1"/>
    <col min="2814" max="2814" width="7.6328125" style="109" customWidth="1"/>
    <col min="2815" max="2815" width="7.81640625" style="109" customWidth="1"/>
    <col min="2816" max="2816" width="7.90625" style="109" customWidth="1"/>
    <col min="2817" max="2817" width="7.1796875" style="109" customWidth="1"/>
    <col min="2818" max="2818" width="8.6328125" style="109" customWidth="1"/>
    <col min="2819" max="2819" width="8.1796875" style="109" customWidth="1"/>
    <col min="2820" max="2820" width="7.90625" style="109" customWidth="1"/>
    <col min="2821" max="2821" width="7.08984375" style="109" bestFit="1" customWidth="1"/>
    <col min="2822" max="2822" width="8.1796875" style="109" bestFit="1" customWidth="1"/>
    <col min="2823" max="2823" width="7.1796875" style="109" customWidth="1"/>
    <col min="2824" max="2824" width="7.6328125" style="109" customWidth="1"/>
    <col min="2825" max="2825" width="8.1796875" style="109" bestFit="1" customWidth="1"/>
    <col min="2826" max="2826" width="7.54296875" style="109" bestFit="1" customWidth="1"/>
    <col min="2827" max="2827" width="7.54296875" style="109" customWidth="1"/>
    <col min="2828" max="2829" width="8" style="109" customWidth="1"/>
    <col min="2830" max="2830" width="11.90625" style="109" customWidth="1"/>
    <col min="2831" max="2831" width="11.36328125" style="109" bestFit="1" customWidth="1"/>
    <col min="2832" max="2832" width="11.81640625" style="109" customWidth="1"/>
    <col min="2833" max="2833" width="10.54296875" style="109" bestFit="1" customWidth="1"/>
    <col min="2834" max="2834" width="8.90625" style="109"/>
    <col min="2835" max="2835" width="8.54296875" style="109" bestFit="1" customWidth="1"/>
    <col min="2836" max="3065" width="8.90625" style="109"/>
    <col min="3066" max="3066" width="5.90625" style="109" customWidth="1"/>
    <col min="3067" max="3067" width="28.36328125" style="109" customWidth="1"/>
    <col min="3068" max="3068" width="8" style="109" customWidth="1"/>
    <col min="3069" max="3069" width="11.1796875" style="109" customWidth="1"/>
    <col min="3070" max="3070" width="7.6328125" style="109" customWidth="1"/>
    <col min="3071" max="3071" width="7.81640625" style="109" customWidth="1"/>
    <col min="3072" max="3072" width="7.90625" style="109" customWidth="1"/>
    <col min="3073" max="3073" width="7.1796875" style="109" customWidth="1"/>
    <col min="3074" max="3074" width="8.6328125" style="109" customWidth="1"/>
    <col min="3075" max="3075" width="8.1796875" style="109" customWidth="1"/>
    <col min="3076" max="3076" width="7.90625" style="109" customWidth="1"/>
    <col min="3077" max="3077" width="7.08984375" style="109" bestFit="1" customWidth="1"/>
    <col min="3078" max="3078" width="8.1796875" style="109" bestFit="1" customWidth="1"/>
    <col min="3079" max="3079" width="7.1796875" style="109" customWidth="1"/>
    <col min="3080" max="3080" width="7.6328125" style="109" customWidth="1"/>
    <col min="3081" max="3081" width="8.1796875" style="109" bestFit="1" customWidth="1"/>
    <col min="3082" max="3082" width="7.54296875" style="109" bestFit="1" customWidth="1"/>
    <col min="3083" max="3083" width="7.54296875" style="109" customWidth="1"/>
    <col min="3084" max="3085" width="8" style="109" customWidth="1"/>
    <col min="3086" max="3086" width="11.90625" style="109" customWidth="1"/>
    <col min="3087" max="3087" width="11.36328125" style="109" bestFit="1" customWidth="1"/>
    <col min="3088" max="3088" width="11.81640625" style="109" customWidth="1"/>
    <col min="3089" max="3089" width="10.54296875" style="109" bestFit="1" customWidth="1"/>
    <col min="3090" max="3090" width="8.90625" style="109"/>
    <col min="3091" max="3091" width="8.54296875" style="109" bestFit="1" customWidth="1"/>
    <col min="3092" max="3321" width="8.90625" style="109"/>
    <col min="3322" max="3322" width="5.90625" style="109" customWidth="1"/>
    <col min="3323" max="3323" width="28.36328125" style="109" customWidth="1"/>
    <col min="3324" max="3324" width="8" style="109" customWidth="1"/>
    <col min="3325" max="3325" width="11.1796875" style="109" customWidth="1"/>
    <col min="3326" max="3326" width="7.6328125" style="109" customWidth="1"/>
    <col min="3327" max="3327" width="7.81640625" style="109" customWidth="1"/>
    <col min="3328" max="3328" width="7.90625" style="109" customWidth="1"/>
    <col min="3329" max="3329" width="7.1796875" style="109" customWidth="1"/>
    <col min="3330" max="3330" width="8.6328125" style="109" customWidth="1"/>
    <col min="3331" max="3331" width="8.1796875" style="109" customWidth="1"/>
    <col min="3332" max="3332" width="7.90625" style="109" customWidth="1"/>
    <col min="3333" max="3333" width="7.08984375" style="109" bestFit="1" customWidth="1"/>
    <col min="3334" max="3334" width="8.1796875" style="109" bestFit="1" customWidth="1"/>
    <col min="3335" max="3335" width="7.1796875" style="109" customWidth="1"/>
    <col min="3336" max="3336" width="7.6328125" style="109" customWidth="1"/>
    <col min="3337" max="3337" width="8.1796875" style="109" bestFit="1" customWidth="1"/>
    <col min="3338" max="3338" width="7.54296875" style="109" bestFit="1" customWidth="1"/>
    <col min="3339" max="3339" width="7.54296875" style="109" customWidth="1"/>
    <col min="3340" max="3341" width="8" style="109" customWidth="1"/>
    <col min="3342" max="3342" width="11.90625" style="109" customWidth="1"/>
    <col min="3343" max="3343" width="11.36328125" style="109" bestFit="1" customWidth="1"/>
    <col min="3344" max="3344" width="11.81640625" style="109" customWidth="1"/>
    <col min="3345" max="3345" width="10.54296875" style="109" bestFit="1" customWidth="1"/>
    <col min="3346" max="3346" width="8.90625" style="109"/>
    <col min="3347" max="3347" width="8.54296875" style="109" bestFit="1" customWidth="1"/>
    <col min="3348" max="3577" width="8.90625" style="109"/>
    <col min="3578" max="3578" width="5.90625" style="109" customWidth="1"/>
    <col min="3579" max="3579" width="28.36328125" style="109" customWidth="1"/>
    <col min="3580" max="3580" width="8" style="109" customWidth="1"/>
    <col min="3581" max="3581" width="11.1796875" style="109" customWidth="1"/>
    <col min="3582" max="3582" width="7.6328125" style="109" customWidth="1"/>
    <col min="3583" max="3583" width="7.81640625" style="109" customWidth="1"/>
    <col min="3584" max="3584" width="7.90625" style="109" customWidth="1"/>
    <col min="3585" max="3585" width="7.1796875" style="109" customWidth="1"/>
    <col min="3586" max="3586" width="8.6328125" style="109" customWidth="1"/>
    <col min="3587" max="3587" width="8.1796875" style="109" customWidth="1"/>
    <col min="3588" max="3588" width="7.90625" style="109" customWidth="1"/>
    <col min="3589" max="3589" width="7.08984375" style="109" bestFit="1" customWidth="1"/>
    <col min="3590" max="3590" width="8.1796875" style="109" bestFit="1" customWidth="1"/>
    <col min="3591" max="3591" width="7.1796875" style="109" customWidth="1"/>
    <col min="3592" max="3592" width="7.6328125" style="109" customWidth="1"/>
    <col min="3593" max="3593" width="8.1796875" style="109" bestFit="1" customWidth="1"/>
    <col min="3594" max="3594" width="7.54296875" style="109" bestFit="1" customWidth="1"/>
    <col min="3595" max="3595" width="7.54296875" style="109" customWidth="1"/>
    <col min="3596" max="3597" width="8" style="109" customWidth="1"/>
    <col min="3598" max="3598" width="11.90625" style="109" customWidth="1"/>
    <col min="3599" max="3599" width="11.36328125" style="109" bestFit="1" customWidth="1"/>
    <col min="3600" max="3600" width="11.81640625" style="109" customWidth="1"/>
    <col min="3601" max="3601" width="10.54296875" style="109" bestFit="1" customWidth="1"/>
    <col min="3602" max="3602" width="8.90625" style="109"/>
    <col min="3603" max="3603" width="8.54296875" style="109" bestFit="1" customWidth="1"/>
    <col min="3604" max="3833" width="8.90625" style="109"/>
    <col min="3834" max="3834" width="5.90625" style="109" customWidth="1"/>
    <col min="3835" max="3835" width="28.36328125" style="109" customWidth="1"/>
    <col min="3836" max="3836" width="8" style="109" customWidth="1"/>
    <col min="3837" max="3837" width="11.1796875" style="109" customWidth="1"/>
    <col min="3838" max="3838" width="7.6328125" style="109" customWidth="1"/>
    <col min="3839" max="3839" width="7.81640625" style="109" customWidth="1"/>
    <col min="3840" max="3840" width="7.90625" style="109" customWidth="1"/>
    <col min="3841" max="3841" width="7.1796875" style="109" customWidth="1"/>
    <col min="3842" max="3842" width="8.6328125" style="109" customWidth="1"/>
    <col min="3843" max="3843" width="8.1796875" style="109" customWidth="1"/>
    <col min="3844" max="3844" width="7.90625" style="109" customWidth="1"/>
    <col min="3845" max="3845" width="7.08984375" style="109" bestFit="1" customWidth="1"/>
    <col min="3846" max="3846" width="8.1796875" style="109" bestFit="1" customWidth="1"/>
    <col min="3847" max="3847" width="7.1796875" style="109" customWidth="1"/>
    <col min="3848" max="3848" width="7.6328125" style="109" customWidth="1"/>
    <col min="3849" max="3849" width="8.1796875" style="109" bestFit="1" customWidth="1"/>
    <col min="3850" max="3850" width="7.54296875" style="109" bestFit="1" customWidth="1"/>
    <col min="3851" max="3851" width="7.54296875" style="109" customWidth="1"/>
    <col min="3852" max="3853" width="8" style="109" customWidth="1"/>
    <col min="3854" max="3854" width="11.90625" style="109" customWidth="1"/>
    <col min="3855" max="3855" width="11.36328125" style="109" bestFit="1" customWidth="1"/>
    <col min="3856" max="3856" width="11.81640625" style="109" customWidth="1"/>
    <col min="3857" max="3857" width="10.54296875" style="109" bestFit="1" customWidth="1"/>
    <col min="3858" max="3858" width="8.90625" style="109"/>
    <col min="3859" max="3859" width="8.54296875" style="109" bestFit="1" customWidth="1"/>
    <col min="3860" max="4089" width="8.90625" style="109"/>
    <col min="4090" max="4090" width="5.90625" style="109" customWidth="1"/>
    <col min="4091" max="4091" width="28.36328125" style="109" customWidth="1"/>
    <col min="4092" max="4092" width="8" style="109" customWidth="1"/>
    <col min="4093" max="4093" width="11.1796875" style="109" customWidth="1"/>
    <col min="4094" max="4094" width="7.6328125" style="109" customWidth="1"/>
    <col min="4095" max="4095" width="7.81640625" style="109" customWidth="1"/>
    <col min="4096" max="4096" width="7.90625" style="109" customWidth="1"/>
    <col min="4097" max="4097" width="7.1796875" style="109" customWidth="1"/>
    <col min="4098" max="4098" width="8.6328125" style="109" customWidth="1"/>
    <col min="4099" max="4099" width="8.1796875" style="109" customWidth="1"/>
    <col min="4100" max="4100" width="7.90625" style="109" customWidth="1"/>
    <col min="4101" max="4101" width="7.08984375" style="109" bestFit="1" customWidth="1"/>
    <col min="4102" max="4102" width="8.1796875" style="109" bestFit="1" customWidth="1"/>
    <col min="4103" max="4103" width="7.1796875" style="109" customWidth="1"/>
    <col min="4104" max="4104" width="7.6328125" style="109" customWidth="1"/>
    <col min="4105" max="4105" width="8.1796875" style="109" bestFit="1" customWidth="1"/>
    <col min="4106" max="4106" width="7.54296875" style="109" bestFit="1" customWidth="1"/>
    <col min="4107" max="4107" width="7.54296875" style="109" customWidth="1"/>
    <col min="4108" max="4109" width="8" style="109" customWidth="1"/>
    <col min="4110" max="4110" width="11.90625" style="109" customWidth="1"/>
    <col min="4111" max="4111" width="11.36328125" style="109" bestFit="1" customWidth="1"/>
    <col min="4112" max="4112" width="11.81640625" style="109" customWidth="1"/>
    <col min="4113" max="4113" width="10.54296875" style="109" bestFit="1" customWidth="1"/>
    <col min="4114" max="4114" width="8.90625" style="109"/>
    <col min="4115" max="4115" width="8.54296875" style="109" bestFit="1" customWidth="1"/>
    <col min="4116" max="4345" width="8.90625" style="109"/>
    <col min="4346" max="4346" width="5.90625" style="109" customWidth="1"/>
    <col min="4347" max="4347" width="28.36328125" style="109" customWidth="1"/>
    <col min="4348" max="4348" width="8" style="109" customWidth="1"/>
    <col min="4349" max="4349" width="11.1796875" style="109" customWidth="1"/>
    <col min="4350" max="4350" width="7.6328125" style="109" customWidth="1"/>
    <col min="4351" max="4351" width="7.81640625" style="109" customWidth="1"/>
    <col min="4352" max="4352" width="7.90625" style="109" customWidth="1"/>
    <col min="4353" max="4353" width="7.1796875" style="109" customWidth="1"/>
    <col min="4354" max="4354" width="8.6328125" style="109" customWidth="1"/>
    <col min="4355" max="4355" width="8.1796875" style="109" customWidth="1"/>
    <col min="4356" max="4356" width="7.90625" style="109" customWidth="1"/>
    <col min="4357" max="4357" width="7.08984375" style="109" bestFit="1" customWidth="1"/>
    <col min="4358" max="4358" width="8.1796875" style="109" bestFit="1" customWidth="1"/>
    <col min="4359" max="4359" width="7.1796875" style="109" customWidth="1"/>
    <col min="4360" max="4360" width="7.6328125" style="109" customWidth="1"/>
    <col min="4361" max="4361" width="8.1796875" style="109" bestFit="1" customWidth="1"/>
    <col min="4362" max="4362" width="7.54296875" style="109" bestFit="1" customWidth="1"/>
    <col min="4363" max="4363" width="7.54296875" style="109" customWidth="1"/>
    <col min="4364" max="4365" width="8" style="109" customWidth="1"/>
    <col min="4366" max="4366" width="11.90625" style="109" customWidth="1"/>
    <col min="4367" max="4367" width="11.36328125" style="109" bestFit="1" customWidth="1"/>
    <col min="4368" max="4368" width="11.81640625" style="109" customWidth="1"/>
    <col min="4369" max="4369" width="10.54296875" style="109" bestFit="1" customWidth="1"/>
    <col min="4370" max="4370" width="8.90625" style="109"/>
    <col min="4371" max="4371" width="8.54296875" style="109" bestFit="1" customWidth="1"/>
    <col min="4372" max="4601" width="8.90625" style="109"/>
    <col min="4602" max="4602" width="5.90625" style="109" customWidth="1"/>
    <col min="4603" max="4603" width="28.36328125" style="109" customWidth="1"/>
    <col min="4604" max="4604" width="8" style="109" customWidth="1"/>
    <col min="4605" max="4605" width="11.1796875" style="109" customWidth="1"/>
    <col min="4606" max="4606" width="7.6328125" style="109" customWidth="1"/>
    <col min="4607" max="4607" width="7.81640625" style="109" customWidth="1"/>
    <col min="4608" max="4608" width="7.90625" style="109" customWidth="1"/>
    <col min="4609" max="4609" width="7.1796875" style="109" customWidth="1"/>
    <col min="4610" max="4610" width="8.6328125" style="109" customWidth="1"/>
    <col min="4611" max="4611" width="8.1796875" style="109" customWidth="1"/>
    <col min="4612" max="4612" width="7.90625" style="109" customWidth="1"/>
    <col min="4613" max="4613" width="7.08984375" style="109" bestFit="1" customWidth="1"/>
    <col min="4614" max="4614" width="8.1796875" style="109" bestFit="1" customWidth="1"/>
    <col min="4615" max="4615" width="7.1796875" style="109" customWidth="1"/>
    <col min="4616" max="4616" width="7.6328125" style="109" customWidth="1"/>
    <col min="4617" max="4617" width="8.1796875" style="109" bestFit="1" customWidth="1"/>
    <col min="4618" max="4618" width="7.54296875" style="109" bestFit="1" customWidth="1"/>
    <col min="4619" max="4619" width="7.54296875" style="109" customWidth="1"/>
    <col min="4620" max="4621" width="8" style="109" customWidth="1"/>
    <col min="4622" max="4622" width="11.90625" style="109" customWidth="1"/>
    <col min="4623" max="4623" width="11.36328125" style="109" bestFit="1" customWidth="1"/>
    <col min="4624" max="4624" width="11.81640625" style="109" customWidth="1"/>
    <col min="4625" max="4625" width="10.54296875" style="109" bestFit="1" customWidth="1"/>
    <col min="4626" max="4626" width="8.90625" style="109"/>
    <col min="4627" max="4627" width="8.54296875" style="109" bestFit="1" customWidth="1"/>
    <col min="4628" max="4857" width="8.90625" style="109"/>
    <col min="4858" max="4858" width="5.90625" style="109" customWidth="1"/>
    <col min="4859" max="4859" width="28.36328125" style="109" customWidth="1"/>
    <col min="4860" max="4860" width="8" style="109" customWidth="1"/>
    <col min="4861" max="4861" width="11.1796875" style="109" customWidth="1"/>
    <col min="4862" max="4862" width="7.6328125" style="109" customWidth="1"/>
    <col min="4863" max="4863" width="7.81640625" style="109" customWidth="1"/>
    <col min="4864" max="4864" width="7.90625" style="109" customWidth="1"/>
    <col min="4865" max="4865" width="7.1796875" style="109" customWidth="1"/>
    <col min="4866" max="4866" width="8.6328125" style="109" customWidth="1"/>
    <col min="4867" max="4867" width="8.1796875" style="109" customWidth="1"/>
    <col min="4868" max="4868" width="7.90625" style="109" customWidth="1"/>
    <col min="4869" max="4869" width="7.08984375" style="109" bestFit="1" customWidth="1"/>
    <col min="4870" max="4870" width="8.1796875" style="109" bestFit="1" customWidth="1"/>
    <col min="4871" max="4871" width="7.1796875" style="109" customWidth="1"/>
    <col min="4872" max="4872" width="7.6328125" style="109" customWidth="1"/>
    <col min="4873" max="4873" width="8.1796875" style="109" bestFit="1" customWidth="1"/>
    <col min="4874" max="4874" width="7.54296875" style="109" bestFit="1" customWidth="1"/>
    <col min="4875" max="4875" width="7.54296875" style="109" customWidth="1"/>
    <col min="4876" max="4877" width="8" style="109" customWidth="1"/>
    <col min="4878" max="4878" width="11.90625" style="109" customWidth="1"/>
    <col min="4879" max="4879" width="11.36328125" style="109" bestFit="1" customWidth="1"/>
    <col min="4880" max="4880" width="11.81640625" style="109" customWidth="1"/>
    <col min="4881" max="4881" width="10.54296875" style="109" bestFit="1" customWidth="1"/>
    <col min="4882" max="4882" width="8.90625" style="109"/>
    <col min="4883" max="4883" width="8.54296875" style="109" bestFit="1" customWidth="1"/>
    <col min="4884" max="5113" width="8.90625" style="109"/>
    <col min="5114" max="5114" width="5.90625" style="109" customWidth="1"/>
    <col min="5115" max="5115" width="28.36328125" style="109" customWidth="1"/>
    <col min="5116" max="5116" width="8" style="109" customWidth="1"/>
    <col min="5117" max="5117" width="11.1796875" style="109" customWidth="1"/>
    <col min="5118" max="5118" width="7.6328125" style="109" customWidth="1"/>
    <col min="5119" max="5119" width="7.81640625" style="109" customWidth="1"/>
    <col min="5120" max="5120" width="7.90625" style="109" customWidth="1"/>
    <col min="5121" max="5121" width="7.1796875" style="109" customWidth="1"/>
    <col min="5122" max="5122" width="8.6328125" style="109" customWidth="1"/>
    <col min="5123" max="5123" width="8.1796875" style="109" customWidth="1"/>
    <col min="5124" max="5124" width="7.90625" style="109" customWidth="1"/>
    <col min="5125" max="5125" width="7.08984375" style="109" bestFit="1" customWidth="1"/>
    <col min="5126" max="5126" width="8.1796875" style="109" bestFit="1" customWidth="1"/>
    <col min="5127" max="5127" width="7.1796875" style="109" customWidth="1"/>
    <col min="5128" max="5128" width="7.6328125" style="109" customWidth="1"/>
    <col min="5129" max="5129" width="8.1796875" style="109" bestFit="1" customWidth="1"/>
    <col min="5130" max="5130" width="7.54296875" style="109" bestFit="1" customWidth="1"/>
    <col min="5131" max="5131" width="7.54296875" style="109" customWidth="1"/>
    <col min="5132" max="5133" width="8" style="109" customWidth="1"/>
    <col min="5134" max="5134" width="11.90625" style="109" customWidth="1"/>
    <col min="5135" max="5135" width="11.36328125" style="109" bestFit="1" customWidth="1"/>
    <col min="5136" max="5136" width="11.81640625" style="109" customWidth="1"/>
    <col min="5137" max="5137" width="10.54296875" style="109" bestFit="1" customWidth="1"/>
    <col min="5138" max="5138" width="8.90625" style="109"/>
    <col min="5139" max="5139" width="8.54296875" style="109" bestFit="1" customWidth="1"/>
    <col min="5140" max="5369" width="8.90625" style="109"/>
    <col min="5370" max="5370" width="5.90625" style="109" customWidth="1"/>
    <col min="5371" max="5371" width="28.36328125" style="109" customWidth="1"/>
    <col min="5372" max="5372" width="8" style="109" customWidth="1"/>
    <col min="5373" max="5373" width="11.1796875" style="109" customWidth="1"/>
    <col min="5374" max="5374" width="7.6328125" style="109" customWidth="1"/>
    <col min="5375" max="5375" width="7.81640625" style="109" customWidth="1"/>
    <col min="5376" max="5376" width="7.90625" style="109" customWidth="1"/>
    <col min="5377" max="5377" width="7.1796875" style="109" customWidth="1"/>
    <col min="5378" max="5378" width="8.6328125" style="109" customWidth="1"/>
    <col min="5379" max="5379" width="8.1796875" style="109" customWidth="1"/>
    <col min="5380" max="5380" width="7.90625" style="109" customWidth="1"/>
    <col min="5381" max="5381" width="7.08984375" style="109" bestFit="1" customWidth="1"/>
    <col min="5382" max="5382" width="8.1796875" style="109" bestFit="1" customWidth="1"/>
    <col min="5383" max="5383" width="7.1796875" style="109" customWidth="1"/>
    <col min="5384" max="5384" width="7.6328125" style="109" customWidth="1"/>
    <col min="5385" max="5385" width="8.1796875" style="109" bestFit="1" customWidth="1"/>
    <col min="5386" max="5386" width="7.54296875" style="109" bestFit="1" customWidth="1"/>
    <col min="5387" max="5387" width="7.54296875" style="109" customWidth="1"/>
    <col min="5388" max="5389" width="8" style="109" customWidth="1"/>
    <col min="5390" max="5390" width="11.90625" style="109" customWidth="1"/>
    <col min="5391" max="5391" width="11.36328125" style="109" bestFit="1" customWidth="1"/>
    <col min="5392" max="5392" width="11.81640625" style="109" customWidth="1"/>
    <col min="5393" max="5393" width="10.54296875" style="109" bestFit="1" customWidth="1"/>
    <col min="5394" max="5394" width="8.90625" style="109"/>
    <col min="5395" max="5395" width="8.54296875" style="109" bestFit="1" customWidth="1"/>
    <col min="5396" max="5625" width="8.90625" style="109"/>
    <col min="5626" max="5626" width="5.90625" style="109" customWidth="1"/>
    <col min="5627" max="5627" width="28.36328125" style="109" customWidth="1"/>
    <col min="5628" max="5628" width="8" style="109" customWidth="1"/>
    <col min="5629" max="5629" width="11.1796875" style="109" customWidth="1"/>
    <col min="5630" max="5630" width="7.6328125" style="109" customWidth="1"/>
    <col min="5631" max="5631" width="7.81640625" style="109" customWidth="1"/>
    <col min="5632" max="5632" width="7.90625" style="109" customWidth="1"/>
    <col min="5633" max="5633" width="7.1796875" style="109" customWidth="1"/>
    <col min="5634" max="5634" width="8.6328125" style="109" customWidth="1"/>
    <col min="5635" max="5635" width="8.1796875" style="109" customWidth="1"/>
    <col min="5636" max="5636" width="7.90625" style="109" customWidth="1"/>
    <col min="5637" max="5637" width="7.08984375" style="109" bestFit="1" customWidth="1"/>
    <col min="5638" max="5638" width="8.1796875" style="109" bestFit="1" customWidth="1"/>
    <col min="5639" max="5639" width="7.1796875" style="109" customWidth="1"/>
    <col min="5640" max="5640" width="7.6328125" style="109" customWidth="1"/>
    <col min="5641" max="5641" width="8.1796875" style="109" bestFit="1" customWidth="1"/>
    <col min="5642" max="5642" width="7.54296875" style="109" bestFit="1" customWidth="1"/>
    <col min="5643" max="5643" width="7.54296875" style="109" customWidth="1"/>
    <col min="5644" max="5645" width="8" style="109" customWidth="1"/>
    <col min="5646" max="5646" width="11.90625" style="109" customWidth="1"/>
    <col min="5647" max="5647" width="11.36328125" style="109" bestFit="1" customWidth="1"/>
    <col min="5648" max="5648" width="11.81640625" style="109" customWidth="1"/>
    <col min="5649" max="5649" width="10.54296875" style="109" bestFit="1" customWidth="1"/>
    <col min="5650" max="5650" width="8.90625" style="109"/>
    <col min="5651" max="5651" width="8.54296875" style="109" bestFit="1" customWidth="1"/>
    <col min="5652" max="5881" width="8.90625" style="109"/>
    <col min="5882" max="5882" width="5.90625" style="109" customWidth="1"/>
    <col min="5883" max="5883" width="28.36328125" style="109" customWidth="1"/>
    <col min="5884" max="5884" width="8" style="109" customWidth="1"/>
    <col min="5885" max="5885" width="11.1796875" style="109" customWidth="1"/>
    <col min="5886" max="5886" width="7.6328125" style="109" customWidth="1"/>
    <col min="5887" max="5887" width="7.81640625" style="109" customWidth="1"/>
    <col min="5888" max="5888" width="7.90625" style="109" customWidth="1"/>
    <col min="5889" max="5889" width="7.1796875" style="109" customWidth="1"/>
    <col min="5890" max="5890" width="8.6328125" style="109" customWidth="1"/>
    <col min="5891" max="5891" width="8.1796875" style="109" customWidth="1"/>
    <col min="5892" max="5892" width="7.90625" style="109" customWidth="1"/>
    <col min="5893" max="5893" width="7.08984375" style="109" bestFit="1" customWidth="1"/>
    <col min="5894" max="5894" width="8.1796875" style="109" bestFit="1" customWidth="1"/>
    <col min="5895" max="5895" width="7.1796875" style="109" customWidth="1"/>
    <col min="5896" max="5896" width="7.6328125" style="109" customWidth="1"/>
    <col min="5897" max="5897" width="8.1796875" style="109" bestFit="1" customWidth="1"/>
    <col min="5898" max="5898" width="7.54296875" style="109" bestFit="1" customWidth="1"/>
    <col min="5899" max="5899" width="7.54296875" style="109" customWidth="1"/>
    <col min="5900" max="5901" width="8" style="109" customWidth="1"/>
    <col min="5902" max="5902" width="11.90625" style="109" customWidth="1"/>
    <col min="5903" max="5903" width="11.36328125" style="109" bestFit="1" customWidth="1"/>
    <col min="5904" max="5904" width="11.81640625" style="109" customWidth="1"/>
    <col min="5905" max="5905" width="10.54296875" style="109" bestFit="1" customWidth="1"/>
    <col min="5906" max="5906" width="8.90625" style="109"/>
    <col min="5907" max="5907" width="8.54296875" style="109" bestFit="1" customWidth="1"/>
    <col min="5908" max="6137" width="8.90625" style="109"/>
    <col min="6138" max="6138" width="5.90625" style="109" customWidth="1"/>
    <col min="6139" max="6139" width="28.36328125" style="109" customWidth="1"/>
    <col min="6140" max="6140" width="8" style="109" customWidth="1"/>
    <col min="6141" max="6141" width="11.1796875" style="109" customWidth="1"/>
    <col min="6142" max="6142" width="7.6328125" style="109" customWidth="1"/>
    <col min="6143" max="6143" width="7.81640625" style="109" customWidth="1"/>
    <col min="6144" max="6144" width="7.90625" style="109" customWidth="1"/>
    <col min="6145" max="6145" width="7.1796875" style="109" customWidth="1"/>
    <col min="6146" max="6146" width="8.6328125" style="109" customWidth="1"/>
    <col min="6147" max="6147" width="8.1796875" style="109" customWidth="1"/>
    <col min="6148" max="6148" width="7.90625" style="109" customWidth="1"/>
    <col min="6149" max="6149" width="7.08984375" style="109" bestFit="1" customWidth="1"/>
    <col min="6150" max="6150" width="8.1796875" style="109" bestFit="1" customWidth="1"/>
    <col min="6151" max="6151" width="7.1796875" style="109" customWidth="1"/>
    <col min="6152" max="6152" width="7.6328125" style="109" customWidth="1"/>
    <col min="6153" max="6153" width="8.1796875" style="109" bestFit="1" customWidth="1"/>
    <col min="6154" max="6154" width="7.54296875" style="109" bestFit="1" customWidth="1"/>
    <col min="6155" max="6155" width="7.54296875" style="109" customWidth="1"/>
    <col min="6156" max="6157" width="8" style="109" customWidth="1"/>
    <col min="6158" max="6158" width="11.90625" style="109" customWidth="1"/>
    <col min="6159" max="6159" width="11.36328125" style="109" bestFit="1" customWidth="1"/>
    <col min="6160" max="6160" width="11.81640625" style="109" customWidth="1"/>
    <col min="6161" max="6161" width="10.54296875" style="109" bestFit="1" customWidth="1"/>
    <col min="6162" max="6162" width="8.90625" style="109"/>
    <col min="6163" max="6163" width="8.54296875" style="109" bestFit="1" customWidth="1"/>
    <col min="6164" max="6393" width="8.90625" style="109"/>
    <col min="6394" max="6394" width="5.90625" style="109" customWidth="1"/>
    <col min="6395" max="6395" width="28.36328125" style="109" customWidth="1"/>
    <col min="6396" max="6396" width="8" style="109" customWidth="1"/>
    <col min="6397" max="6397" width="11.1796875" style="109" customWidth="1"/>
    <col min="6398" max="6398" width="7.6328125" style="109" customWidth="1"/>
    <col min="6399" max="6399" width="7.81640625" style="109" customWidth="1"/>
    <col min="6400" max="6400" width="7.90625" style="109" customWidth="1"/>
    <col min="6401" max="6401" width="7.1796875" style="109" customWidth="1"/>
    <col min="6402" max="6402" width="8.6328125" style="109" customWidth="1"/>
    <col min="6403" max="6403" width="8.1796875" style="109" customWidth="1"/>
    <col min="6404" max="6404" width="7.90625" style="109" customWidth="1"/>
    <col min="6405" max="6405" width="7.08984375" style="109" bestFit="1" customWidth="1"/>
    <col min="6406" max="6406" width="8.1796875" style="109" bestFit="1" customWidth="1"/>
    <col min="6407" max="6407" width="7.1796875" style="109" customWidth="1"/>
    <col min="6408" max="6408" width="7.6328125" style="109" customWidth="1"/>
    <col min="6409" max="6409" width="8.1796875" style="109" bestFit="1" customWidth="1"/>
    <col min="6410" max="6410" width="7.54296875" style="109" bestFit="1" customWidth="1"/>
    <col min="6411" max="6411" width="7.54296875" style="109" customWidth="1"/>
    <col min="6412" max="6413" width="8" style="109" customWidth="1"/>
    <col min="6414" max="6414" width="11.90625" style="109" customWidth="1"/>
    <col min="6415" max="6415" width="11.36328125" style="109" bestFit="1" customWidth="1"/>
    <col min="6416" max="6416" width="11.81640625" style="109" customWidth="1"/>
    <col min="6417" max="6417" width="10.54296875" style="109" bestFit="1" customWidth="1"/>
    <col min="6418" max="6418" width="8.90625" style="109"/>
    <col min="6419" max="6419" width="8.54296875" style="109" bestFit="1" customWidth="1"/>
    <col min="6420" max="6649" width="8.90625" style="109"/>
    <col min="6650" max="6650" width="5.90625" style="109" customWidth="1"/>
    <col min="6651" max="6651" width="28.36328125" style="109" customWidth="1"/>
    <col min="6652" max="6652" width="8" style="109" customWidth="1"/>
    <col min="6653" max="6653" width="11.1796875" style="109" customWidth="1"/>
    <col min="6654" max="6654" width="7.6328125" style="109" customWidth="1"/>
    <col min="6655" max="6655" width="7.81640625" style="109" customWidth="1"/>
    <col min="6656" max="6656" width="7.90625" style="109" customWidth="1"/>
    <col min="6657" max="6657" width="7.1796875" style="109" customWidth="1"/>
    <col min="6658" max="6658" width="8.6328125" style="109" customWidth="1"/>
    <col min="6659" max="6659" width="8.1796875" style="109" customWidth="1"/>
    <col min="6660" max="6660" width="7.90625" style="109" customWidth="1"/>
    <col min="6661" max="6661" width="7.08984375" style="109" bestFit="1" customWidth="1"/>
    <col min="6662" max="6662" width="8.1796875" style="109" bestFit="1" customWidth="1"/>
    <col min="6663" max="6663" width="7.1796875" style="109" customWidth="1"/>
    <col min="6664" max="6664" width="7.6328125" style="109" customWidth="1"/>
    <col min="6665" max="6665" width="8.1796875" style="109" bestFit="1" customWidth="1"/>
    <col min="6666" max="6666" width="7.54296875" style="109" bestFit="1" customWidth="1"/>
    <col min="6667" max="6667" width="7.54296875" style="109" customWidth="1"/>
    <col min="6668" max="6669" width="8" style="109" customWidth="1"/>
    <col min="6670" max="6670" width="11.90625" style="109" customWidth="1"/>
    <col min="6671" max="6671" width="11.36328125" style="109" bestFit="1" customWidth="1"/>
    <col min="6672" max="6672" width="11.81640625" style="109" customWidth="1"/>
    <col min="6673" max="6673" width="10.54296875" style="109" bestFit="1" customWidth="1"/>
    <col min="6674" max="6674" width="8.90625" style="109"/>
    <col min="6675" max="6675" width="8.54296875" style="109" bestFit="1" customWidth="1"/>
    <col min="6676" max="6905" width="8.90625" style="109"/>
    <col min="6906" max="6906" width="5.90625" style="109" customWidth="1"/>
    <col min="6907" max="6907" width="28.36328125" style="109" customWidth="1"/>
    <col min="6908" max="6908" width="8" style="109" customWidth="1"/>
    <col min="6909" max="6909" width="11.1796875" style="109" customWidth="1"/>
    <col min="6910" max="6910" width="7.6328125" style="109" customWidth="1"/>
    <col min="6911" max="6911" width="7.81640625" style="109" customWidth="1"/>
    <col min="6912" max="6912" width="7.90625" style="109" customWidth="1"/>
    <col min="6913" max="6913" width="7.1796875" style="109" customWidth="1"/>
    <col min="6914" max="6914" width="8.6328125" style="109" customWidth="1"/>
    <col min="6915" max="6915" width="8.1796875" style="109" customWidth="1"/>
    <col min="6916" max="6916" width="7.90625" style="109" customWidth="1"/>
    <col min="6917" max="6917" width="7.08984375" style="109" bestFit="1" customWidth="1"/>
    <col min="6918" max="6918" width="8.1796875" style="109" bestFit="1" customWidth="1"/>
    <col min="6919" max="6919" width="7.1796875" style="109" customWidth="1"/>
    <col min="6920" max="6920" width="7.6328125" style="109" customWidth="1"/>
    <col min="6921" max="6921" width="8.1796875" style="109" bestFit="1" customWidth="1"/>
    <col min="6922" max="6922" width="7.54296875" style="109" bestFit="1" customWidth="1"/>
    <col min="6923" max="6923" width="7.54296875" style="109" customWidth="1"/>
    <col min="6924" max="6925" width="8" style="109" customWidth="1"/>
    <col min="6926" max="6926" width="11.90625" style="109" customWidth="1"/>
    <col min="6927" max="6927" width="11.36328125" style="109" bestFit="1" customWidth="1"/>
    <col min="6928" max="6928" width="11.81640625" style="109" customWidth="1"/>
    <col min="6929" max="6929" width="10.54296875" style="109" bestFit="1" customWidth="1"/>
    <col min="6930" max="6930" width="8.90625" style="109"/>
    <col min="6931" max="6931" width="8.54296875" style="109" bestFit="1" customWidth="1"/>
    <col min="6932" max="7161" width="8.90625" style="109"/>
    <col min="7162" max="7162" width="5.90625" style="109" customWidth="1"/>
    <col min="7163" max="7163" width="28.36328125" style="109" customWidth="1"/>
    <col min="7164" max="7164" width="8" style="109" customWidth="1"/>
    <col min="7165" max="7165" width="11.1796875" style="109" customWidth="1"/>
    <col min="7166" max="7166" width="7.6328125" style="109" customWidth="1"/>
    <col min="7167" max="7167" width="7.81640625" style="109" customWidth="1"/>
    <col min="7168" max="7168" width="7.90625" style="109" customWidth="1"/>
    <col min="7169" max="7169" width="7.1796875" style="109" customWidth="1"/>
    <col min="7170" max="7170" width="8.6328125" style="109" customWidth="1"/>
    <col min="7171" max="7171" width="8.1796875" style="109" customWidth="1"/>
    <col min="7172" max="7172" width="7.90625" style="109" customWidth="1"/>
    <col min="7173" max="7173" width="7.08984375" style="109" bestFit="1" customWidth="1"/>
    <col min="7174" max="7174" width="8.1796875" style="109" bestFit="1" customWidth="1"/>
    <col min="7175" max="7175" width="7.1796875" style="109" customWidth="1"/>
    <col min="7176" max="7176" width="7.6328125" style="109" customWidth="1"/>
    <col min="7177" max="7177" width="8.1796875" style="109" bestFit="1" customWidth="1"/>
    <col min="7178" max="7178" width="7.54296875" style="109" bestFit="1" customWidth="1"/>
    <col min="7179" max="7179" width="7.54296875" style="109" customWidth="1"/>
    <col min="7180" max="7181" width="8" style="109" customWidth="1"/>
    <col min="7182" max="7182" width="11.90625" style="109" customWidth="1"/>
    <col min="7183" max="7183" width="11.36328125" style="109" bestFit="1" customWidth="1"/>
    <col min="7184" max="7184" width="11.81640625" style="109" customWidth="1"/>
    <col min="7185" max="7185" width="10.54296875" style="109" bestFit="1" customWidth="1"/>
    <col min="7186" max="7186" width="8.90625" style="109"/>
    <col min="7187" max="7187" width="8.54296875" style="109" bestFit="1" customWidth="1"/>
    <col min="7188" max="7417" width="8.90625" style="109"/>
    <col min="7418" max="7418" width="5.90625" style="109" customWidth="1"/>
    <col min="7419" max="7419" width="28.36328125" style="109" customWidth="1"/>
    <col min="7420" max="7420" width="8" style="109" customWidth="1"/>
    <col min="7421" max="7421" width="11.1796875" style="109" customWidth="1"/>
    <col min="7422" max="7422" width="7.6328125" style="109" customWidth="1"/>
    <col min="7423" max="7423" width="7.81640625" style="109" customWidth="1"/>
    <col min="7424" max="7424" width="7.90625" style="109" customWidth="1"/>
    <col min="7425" max="7425" width="7.1796875" style="109" customWidth="1"/>
    <col min="7426" max="7426" width="8.6328125" style="109" customWidth="1"/>
    <col min="7427" max="7427" width="8.1796875" style="109" customWidth="1"/>
    <col min="7428" max="7428" width="7.90625" style="109" customWidth="1"/>
    <col min="7429" max="7429" width="7.08984375" style="109" bestFit="1" customWidth="1"/>
    <col min="7430" max="7430" width="8.1796875" style="109" bestFit="1" customWidth="1"/>
    <col min="7431" max="7431" width="7.1796875" style="109" customWidth="1"/>
    <col min="7432" max="7432" width="7.6328125" style="109" customWidth="1"/>
    <col min="7433" max="7433" width="8.1796875" style="109" bestFit="1" customWidth="1"/>
    <col min="7434" max="7434" width="7.54296875" style="109" bestFit="1" customWidth="1"/>
    <col min="7435" max="7435" width="7.54296875" style="109" customWidth="1"/>
    <col min="7436" max="7437" width="8" style="109" customWidth="1"/>
    <col min="7438" max="7438" width="11.90625" style="109" customWidth="1"/>
    <col min="7439" max="7439" width="11.36328125" style="109" bestFit="1" customWidth="1"/>
    <col min="7440" max="7440" width="11.81640625" style="109" customWidth="1"/>
    <col min="7441" max="7441" width="10.54296875" style="109" bestFit="1" customWidth="1"/>
    <col min="7442" max="7442" width="8.90625" style="109"/>
    <col min="7443" max="7443" width="8.54296875" style="109" bestFit="1" customWidth="1"/>
    <col min="7444" max="7673" width="8.90625" style="109"/>
    <col min="7674" max="7674" width="5.90625" style="109" customWidth="1"/>
    <col min="7675" max="7675" width="28.36328125" style="109" customWidth="1"/>
    <col min="7676" max="7676" width="8" style="109" customWidth="1"/>
    <col min="7677" max="7677" width="11.1796875" style="109" customWidth="1"/>
    <col min="7678" max="7678" width="7.6328125" style="109" customWidth="1"/>
    <col min="7679" max="7679" width="7.81640625" style="109" customWidth="1"/>
    <col min="7680" max="7680" width="7.90625" style="109" customWidth="1"/>
    <col min="7681" max="7681" width="7.1796875" style="109" customWidth="1"/>
    <col min="7682" max="7682" width="8.6328125" style="109" customWidth="1"/>
    <col min="7683" max="7683" width="8.1796875" style="109" customWidth="1"/>
    <col min="7684" max="7684" width="7.90625" style="109" customWidth="1"/>
    <col min="7685" max="7685" width="7.08984375" style="109" bestFit="1" customWidth="1"/>
    <col min="7686" max="7686" width="8.1796875" style="109" bestFit="1" customWidth="1"/>
    <col min="7687" max="7687" width="7.1796875" style="109" customWidth="1"/>
    <col min="7688" max="7688" width="7.6328125" style="109" customWidth="1"/>
    <col min="7689" max="7689" width="8.1796875" style="109" bestFit="1" customWidth="1"/>
    <col min="7690" max="7690" width="7.54296875" style="109" bestFit="1" customWidth="1"/>
    <col min="7691" max="7691" width="7.54296875" style="109" customWidth="1"/>
    <col min="7692" max="7693" width="8" style="109" customWidth="1"/>
    <col min="7694" max="7694" width="11.90625" style="109" customWidth="1"/>
    <col min="7695" max="7695" width="11.36328125" style="109" bestFit="1" customWidth="1"/>
    <col min="7696" max="7696" width="11.81640625" style="109" customWidth="1"/>
    <col min="7697" max="7697" width="10.54296875" style="109" bestFit="1" customWidth="1"/>
    <col min="7698" max="7698" width="8.90625" style="109"/>
    <col min="7699" max="7699" width="8.54296875" style="109" bestFit="1" customWidth="1"/>
    <col min="7700" max="7929" width="8.90625" style="109"/>
    <col min="7930" max="7930" width="5.90625" style="109" customWidth="1"/>
    <col min="7931" max="7931" width="28.36328125" style="109" customWidth="1"/>
    <col min="7932" max="7932" width="8" style="109" customWidth="1"/>
    <col min="7933" max="7933" width="11.1796875" style="109" customWidth="1"/>
    <col min="7934" max="7934" width="7.6328125" style="109" customWidth="1"/>
    <col min="7935" max="7935" width="7.81640625" style="109" customWidth="1"/>
    <col min="7936" max="7936" width="7.90625" style="109" customWidth="1"/>
    <col min="7937" max="7937" width="7.1796875" style="109" customWidth="1"/>
    <col min="7938" max="7938" width="8.6328125" style="109" customWidth="1"/>
    <col min="7939" max="7939" width="8.1796875" style="109" customWidth="1"/>
    <col min="7940" max="7940" width="7.90625" style="109" customWidth="1"/>
    <col min="7941" max="7941" width="7.08984375" style="109" bestFit="1" customWidth="1"/>
    <col min="7942" max="7942" width="8.1796875" style="109" bestFit="1" customWidth="1"/>
    <col min="7943" max="7943" width="7.1796875" style="109" customWidth="1"/>
    <col min="7944" max="7944" width="7.6328125" style="109" customWidth="1"/>
    <col min="7945" max="7945" width="8.1796875" style="109" bestFit="1" customWidth="1"/>
    <col min="7946" max="7946" width="7.54296875" style="109" bestFit="1" customWidth="1"/>
    <col min="7947" max="7947" width="7.54296875" style="109" customWidth="1"/>
    <col min="7948" max="7949" width="8" style="109" customWidth="1"/>
    <col min="7950" max="7950" width="11.90625" style="109" customWidth="1"/>
    <col min="7951" max="7951" width="11.36328125" style="109" bestFit="1" customWidth="1"/>
    <col min="7952" max="7952" width="11.81640625" style="109" customWidth="1"/>
    <col min="7953" max="7953" width="10.54296875" style="109" bestFit="1" customWidth="1"/>
    <col min="7954" max="7954" width="8.90625" style="109"/>
    <col min="7955" max="7955" width="8.54296875" style="109" bestFit="1" customWidth="1"/>
    <col min="7956" max="8185" width="8.90625" style="109"/>
    <col min="8186" max="8186" width="5.90625" style="109" customWidth="1"/>
    <col min="8187" max="8187" width="28.36328125" style="109" customWidth="1"/>
    <col min="8188" max="8188" width="8" style="109" customWidth="1"/>
    <col min="8189" max="8189" width="11.1796875" style="109" customWidth="1"/>
    <col min="8190" max="8190" width="7.6328125" style="109" customWidth="1"/>
    <col min="8191" max="8191" width="7.81640625" style="109" customWidth="1"/>
    <col min="8192" max="8192" width="7.90625" style="109" customWidth="1"/>
    <col min="8193" max="8193" width="7.1796875" style="109" customWidth="1"/>
    <col min="8194" max="8194" width="8.6328125" style="109" customWidth="1"/>
    <col min="8195" max="8195" width="8.1796875" style="109" customWidth="1"/>
    <col min="8196" max="8196" width="7.90625" style="109" customWidth="1"/>
    <col min="8197" max="8197" width="7.08984375" style="109" bestFit="1" customWidth="1"/>
    <col min="8198" max="8198" width="8.1796875" style="109" bestFit="1" customWidth="1"/>
    <col min="8199" max="8199" width="7.1796875" style="109" customWidth="1"/>
    <col min="8200" max="8200" width="7.6328125" style="109" customWidth="1"/>
    <col min="8201" max="8201" width="8.1796875" style="109" bestFit="1" customWidth="1"/>
    <col min="8202" max="8202" width="7.54296875" style="109" bestFit="1" customWidth="1"/>
    <col min="8203" max="8203" width="7.54296875" style="109" customWidth="1"/>
    <col min="8204" max="8205" width="8" style="109" customWidth="1"/>
    <col min="8206" max="8206" width="11.90625" style="109" customWidth="1"/>
    <col min="8207" max="8207" width="11.36328125" style="109" bestFit="1" customWidth="1"/>
    <col min="8208" max="8208" width="11.81640625" style="109" customWidth="1"/>
    <col min="8209" max="8209" width="10.54296875" style="109" bestFit="1" customWidth="1"/>
    <col min="8210" max="8210" width="8.90625" style="109"/>
    <col min="8211" max="8211" width="8.54296875" style="109" bestFit="1" customWidth="1"/>
    <col min="8212" max="8441" width="8.90625" style="109"/>
    <col min="8442" max="8442" width="5.90625" style="109" customWidth="1"/>
    <col min="8443" max="8443" width="28.36328125" style="109" customWidth="1"/>
    <col min="8444" max="8444" width="8" style="109" customWidth="1"/>
    <col min="8445" max="8445" width="11.1796875" style="109" customWidth="1"/>
    <col min="8446" max="8446" width="7.6328125" style="109" customWidth="1"/>
    <col min="8447" max="8447" width="7.81640625" style="109" customWidth="1"/>
    <col min="8448" max="8448" width="7.90625" style="109" customWidth="1"/>
    <col min="8449" max="8449" width="7.1796875" style="109" customWidth="1"/>
    <col min="8450" max="8450" width="8.6328125" style="109" customWidth="1"/>
    <col min="8451" max="8451" width="8.1796875" style="109" customWidth="1"/>
    <col min="8452" max="8452" width="7.90625" style="109" customWidth="1"/>
    <col min="8453" max="8453" width="7.08984375" style="109" bestFit="1" customWidth="1"/>
    <col min="8454" max="8454" width="8.1796875" style="109" bestFit="1" customWidth="1"/>
    <col min="8455" max="8455" width="7.1796875" style="109" customWidth="1"/>
    <col min="8456" max="8456" width="7.6328125" style="109" customWidth="1"/>
    <col min="8457" max="8457" width="8.1796875" style="109" bestFit="1" customWidth="1"/>
    <col min="8458" max="8458" width="7.54296875" style="109" bestFit="1" customWidth="1"/>
    <col min="8459" max="8459" width="7.54296875" style="109" customWidth="1"/>
    <col min="8460" max="8461" width="8" style="109" customWidth="1"/>
    <col min="8462" max="8462" width="11.90625" style="109" customWidth="1"/>
    <col min="8463" max="8463" width="11.36328125" style="109" bestFit="1" customWidth="1"/>
    <col min="8464" max="8464" width="11.81640625" style="109" customWidth="1"/>
    <col min="8465" max="8465" width="10.54296875" style="109" bestFit="1" customWidth="1"/>
    <col min="8466" max="8466" width="8.90625" style="109"/>
    <col min="8467" max="8467" width="8.54296875" style="109" bestFit="1" customWidth="1"/>
    <col min="8468" max="8697" width="8.90625" style="109"/>
    <col min="8698" max="8698" width="5.90625" style="109" customWidth="1"/>
    <col min="8699" max="8699" width="28.36328125" style="109" customWidth="1"/>
    <col min="8700" max="8700" width="8" style="109" customWidth="1"/>
    <col min="8701" max="8701" width="11.1796875" style="109" customWidth="1"/>
    <col min="8702" max="8702" width="7.6328125" style="109" customWidth="1"/>
    <col min="8703" max="8703" width="7.81640625" style="109" customWidth="1"/>
    <col min="8704" max="8704" width="7.90625" style="109" customWidth="1"/>
    <col min="8705" max="8705" width="7.1796875" style="109" customWidth="1"/>
    <col min="8706" max="8706" width="8.6328125" style="109" customWidth="1"/>
    <col min="8707" max="8707" width="8.1796875" style="109" customWidth="1"/>
    <col min="8708" max="8708" width="7.90625" style="109" customWidth="1"/>
    <col min="8709" max="8709" width="7.08984375" style="109" bestFit="1" customWidth="1"/>
    <col min="8710" max="8710" width="8.1796875" style="109" bestFit="1" customWidth="1"/>
    <col min="8711" max="8711" width="7.1796875" style="109" customWidth="1"/>
    <col min="8712" max="8712" width="7.6328125" style="109" customWidth="1"/>
    <col min="8713" max="8713" width="8.1796875" style="109" bestFit="1" customWidth="1"/>
    <col min="8714" max="8714" width="7.54296875" style="109" bestFit="1" customWidth="1"/>
    <col min="8715" max="8715" width="7.54296875" style="109" customWidth="1"/>
    <col min="8716" max="8717" width="8" style="109" customWidth="1"/>
    <col min="8718" max="8718" width="11.90625" style="109" customWidth="1"/>
    <col min="8719" max="8719" width="11.36328125" style="109" bestFit="1" customWidth="1"/>
    <col min="8720" max="8720" width="11.81640625" style="109" customWidth="1"/>
    <col min="8721" max="8721" width="10.54296875" style="109" bestFit="1" customWidth="1"/>
    <col min="8722" max="8722" width="8.90625" style="109"/>
    <col min="8723" max="8723" width="8.54296875" style="109" bestFit="1" customWidth="1"/>
    <col min="8724" max="8953" width="8.90625" style="109"/>
    <col min="8954" max="8954" width="5.90625" style="109" customWidth="1"/>
    <col min="8955" max="8955" width="28.36328125" style="109" customWidth="1"/>
    <col min="8956" max="8956" width="8" style="109" customWidth="1"/>
    <col min="8957" max="8957" width="11.1796875" style="109" customWidth="1"/>
    <col min="8958" max="8958" width="7.6328125" style="109" customWidth="1"/>
    <col min="8959" max="8959" width="7.81640625" style="109" customWidth="1"/>
    <col min="8960" max="8960" width="7.90625" style="109" customWidth="1"/>
    <col min="8961" max="8961" width="7.1796875" style="109" customWidth="1"/>
    <col min="8962" max="8962" width="8.6328125" style="109" customWidth="1"/>
    <col min="8963" max="8963" width="8.1796875" style="109" customWidth="1"/>
    <col min="8964" max="8964" width="7.90625" style="109" customWidth="1"/>
    <col min="8965" max="8965" width="7.08984375" style="109" bestFit="1" customWidth="1"/>
    <col min="8966" max="8966" width="8.1796875" style="109" bestFit="1" customWidth="1"/>
    <col min="8967" max="8967" width="7.1796875" style="109" customWidth="1"/>
    <col min="8968" max="8968" width="7.6328125" style="109" customWidth="1"/>
    <col min="8969" max="8969" width="8.1796875" style="109" bestFit="1" customWidth="1"/>
    <col min="8970" max="8970" width="7.54296875" style="109" bestFit="1" customWidth="1"/>
    <col min="8971" max="8971" width="7.54296875" style="109" customWidth="1"/>
    <col min="8972" max="8973" width="8" style="109" customWidth="1"/>
    <col min="8974" max="8974" width="11.90625" style="109" customWidth="1"/>
    <col min="8975" max="8975" width="11.36328125" style="109" bestFit="1" customWidth="1"/>
    <col min="8976" max="8976" width="11.81640625" style="109" customWidth="1"/>
    <col min="8977" max="8977" width="10.54296875" style="109" bestFit="1" customWidth="1"/>
    <col min="8978" max="8978" width="8.90625" style="109"/>
    <col min="8979" max="8979" width="8.54296875" style="109" bestFit="1" customWidth="1"/>
    <col min="8980" max="9209" width="8.90625" style="109"/>
    <col min="9210" max="9210" width="5.90625" style="109" customWidth="1"/>
    <col min="9211" max="9211" width="28.36328125" style="109" customWidth="1"/>
    <col min="9212" max="9212" width="8" style="109" customWidth="1"/>
    <col min="9213" max="9213" width="11.1796875" style="109" customWidth="1"/>
    <col min="9214" max="9214" width="7.6328125" style="109" customWidth="1"/>
    <col min="9215" max="9215" width="7.81640625" style="109" customWidth="1"/>
    <col min="9216" max="9216" width="7.90625" style="109" customWidth="1"/>
    <col min="9217" max="9217" width="7.1796875" style="109" customWidth="1"/>
    <col min="9218" max="9218" width="8.6328125" style="109" customWidth="1"/>
    <col min="9219" max="9219" width="8.1796875" style="109" customWidth="1"/>
    <col min="9220" max="9220" width="7.90625" style="109" customWidth="1"/>
    <col min="9221" max="9221" width="7.08984375" style="109" bestFit="1" customWidth="1"/>
    <col min="9222" max="9222" width="8.1796875" style="109" bestFit="1" customWidth="1"/>
    <col min="9223" max="9223" width="7.1796875" style="109" customWidth="1"/>
    <col min="9224" max="9224" width="7.6328125" style="109" customWidth="1"/>
    <col min="9225" max="9225" width="8.1796875" style="109" bestFit="1" customWidth="1"/>
    <col min="9226" max="9226" width="7.54296875" style="109" bestFit="1" customWidth="1"/>
    <col min="9227" max="9227" width="7.54296875" style="109" customWidth="1"/>
    <col min="9228" max="9229" width="8" style="109" customWidth="1"/>
    <col min="9230" max="9230" width="11.90625" style="109" customWidth="1"/>
    <col min="9231" max="9231" width="11.36328125" style="109" bestFit="1" customWidth="1"/>
    <col min="9232" max="9232" width="11.81640625" style="109" customWidth="1"/>
    <col min="9233" max="9233" width="10.54296875" style="109" bestFit="1" customWidth="1"/>
    <col min="9234" max="9234" width="8.90625" style="109"/>
    <col min="9235" max="9235" width="8.54296875" style="109" bestFit="1" customWidth="1"/>
    <col min="9236" max="9465" width="8.90625" style="109"/>
    <col min="9466" max="9466" width="5.90625" style="109" customWidth="1"/>
    <col min="9467" max="9467" width="28.36328125" style="109" customWidth="1"/>
    <col min="9468" max="9468" width="8" style="109" customWidth="1"/>
    <col min="9469" max="9469" width="11.1796875" style="109" customWidth="1"/>
    <col min="9470" max="9470" width="7.6328125" style="109" customWidth="1"/>
    <col min="9471" max="9471" width="7.81640625" style="109" customWidth="1"/>
    <col min="9472" max="9472" width="7.90625" style="109" customWidth="1"/>
    <col min="9473" max="9473" width="7.1796875" style="109" customWidth="1"/>
    <col min="9474" max="9474" width="8.6328125" style="109" customWidth="1"/>
    <col min="9475" max="9475" width="8.1796875" style="109" customWidth="1"/>
    <col min="9476" max="9476" width="7.90625" style="109" customWidth="1"/>
    <col min="9477" max="9477" width="7.08984375" style="109" bestFit="1" customWidth="1"/>
    <col min="9478" max="9478" width="8.1796875" style="109" bestFit="1" customWidth="1"/>
    <col min="9479" max="9479" width="7.1796875" style="109" customWidth="1"/>
    <col min="9480" max="9480" width="7.6328125" style="109" customWidth="1"/>
    <col min="9481" max="9481" width="8.1796875" style="109" bestFit="1" customWidth="1"/>
    <col min="9482" max="9482" width="7.54296875" style="109" bestFit="1" customWidth="1"/>
    <col min="9483" max="9483" width="7.54296875" style="109" customWidth="1"/>
    <col min="9484" max="9485" width="8" style="109" customWidth="1"/>
    <col min="9486" max="9486" width="11.90625" style="109" customWidth="1"/>
    <col min="9487" max="9487" width="11.36328125" style="109" bestFit="1" customWidth="1"/>
    <col min="9488" max="9488" width="11.81640625" style="109" customWidth="1"/>
    <col min="9489" max="9489" width="10.54296875" style="109" bestFit="1" customWidth="1"/>
    <col min="9490" max="9490" width="8.90625" style="109"/>
    <col min="9491" max="9491" width="8.54296875" style="109" bestFit="1" customWidth="1"/>
    <col min="9492" max="9721" width="8.90625" style="109"/>
    <col min="9722" max="9722" width="5.90625" style="109" customWidth="1"/>
    <col min="9723" max="9723" width="28.36328125" style="109" customWidth="1"/>
    <col min="9724" max="9724" width="8" style="109" customWidth="1"/>
    <col min="9725" max="9725" width="11.1796875" style="109" customWidth="1"/>
    <col min="9726" max="9726" width="7.6328125" style="109" customWidth="1"/>
    <col min="9727" max="9727" width="7.81640625" style="109" customWidth="1"/>
    <col min="9728" max="9728" width="7.90625" style="109" customWidth="1"/>
    <col min="9729" max="9729" width="7.1796875" style="109" customWidth="1"/>
    <col min="9730" max="9730" width="8.6328125" style="109" customWidth="1"/>
    <col min="9731" max="9731" width="8.1796875" style="109" customWidth="1"/>
    <col min="9732" max="9732" width="7.90625" style="109" customWidth="1"/>
    <col min="9733" max="9733" width="7.08984375" style="109" bestFit="1" customWidth="1"/>
    <col min="9734" max="9734" width="8.1796875" style="109" bestFit="1" customWidth="1"/>
    <col min="9735" max="9735" width="7.1796875" style="109" customWidth="1"/>
    <col min="9736" max="9736" width="7.6328125" style="109" customWidth="1"/>
    <col min="9737" max="9737" width="8.1796875" style="109" bestFit="1" customWidth="1"/>
    <col min="9738" max="9738" width="7.54296875" style="109" bestFit="1" customWidth="1"/>
    <col min="9739" max="9739" width="7.54296875" style="109" customWidth="1"/>
    <col min="9740" max="9741" width="8" style="109" customWidth="1"/>
    <col min="9742" max="9742" width="11.90625" style="109" customWidth="1"/>
    <col min="9743" max="9743" width="11.36328125" style="109" bestFit="1" customWidth="1"/>
    <col min="9744" max="9744" width="11.81640625" style="109" customWidth="1"/>
    <col min="9745" max="9745" width="10.54296875" style="109" bestFit="1" customWidth="1"/>
    <col min="9746" max="9746" width="8.90625" style="109"/>
    <col min="9747" max="9747" width="8.54296875" style="109" bestFit="1" customWidth="1"/>
    <col min="9748" max="9977" width="8.90625" style="109"/>
    <col min="9978" max="9978" width="5.90625" style="109" customWidth="1"/>
    <col min="9979" max="9979" width="28.36328125" style="109" customWidth="1"/>
    <col min="9980" max="9980" width="8" style="109" customWidth="1"/>
    <col min="9981" max="9981" width="11.1796875" style="109" customWidth="1"/>
    <col min="9982" max="9982" width="7.6328125" style="109" customWidth="1"/>
    <col min="9983" max="9983" width="7.81640625" style="109" customWidth="1"/>
    <col min="9984" max="9984" width="7.90625" style="109" customWidth="1"/>
    <col min="9985" max="9985" width="7.1796875" style="109" customWidth="1"/>
    <col min="9986" max="9986" width="8.6328125" style="109" customWidth="1"/>
    <col min="9987" max="9987" width="8.1796875" style="109" customWidth="1"/>
    <col min="9988" max="9988" width="7.90625" style="109" customWidth="1"/>
    <col min="9989" max="9989" width="7.08984375" style="109" bestFit="1" customWidth="1"/>
    <col min="9990" max="9990" width="8.1796875" style="109" bestFit="1" customWidth="1"/>
    <col min="9991" max="9991" width="7.1796875" style="109" customWidth="1"/>
    <col min="9992" max="9992" width="7.6328125" style="109" customWidth="1"/>
    <col min="9993" max="9993" width="8.1796875" style="109" bestFit="1" customWidth="1"/>
    <col min="9994" max="9994" width="7.54296875" style="109" bestFit="1" customWidth="1"/>
    <col min="9995" max="9995" width="7.54296875" style="109" customWidth="1"/>
    <col min="9996" max="9997" width="8" style="109" customWidth="1"/>
    <col min="9998" max="9998" width="11.90625" style="109" customWidth="1"/>
    <col min="9999" max="9999" width="11.36328125" style="109" bestFit="1" customWidth="1"/>
    <col min="10000" max="10000" width="11.81640625" style="109" customWidth="1"/>
    <col min="10001" max="10001" width="10.54296875" style="109" bestFit="1" customWidth="1"/>
    <col min="10002" max="10002" width="8.90625" style="109"/>
    <col min="10003" max="10003" width="8.54296875" style="109" bestFit="1" customWidth="1"/>
    <col min="10004" max="10233" width="8.90625" style="109"/>
    <col min="10234" max="10234" width="5.90625" style="109" customWidth="1"/>
    <col min="10235" max="10235" width="28.36328125" style="109" customWidth="1"/>
    <col min="10236" max="10236" width="8" style="109" customWidth="1"/>
    <col min="10237" max="10237" width="11.1796875" style="109" customWidth="1"/>
    <col min="10238" max="10238" width="7.6328125" style="109" customWidth="1"/>
    <col min="10239" max="10239" width="7.81640625" style="109" customWidth="1"/>
    <col min="10240" max="10240" width="7.90625" style="109" customWidth="1"/>
    <col min="10241" max="10241" width="7.1796875" style="109" customWidth="1"/>
    <col min="10242" max="10242" width="8.6328125" style="109" customWidth="1"/>
    <col min="10243" max="10243" width="8.1796875" style="109" customWidth="1"/>
    <col min="10244" max="10244" width="7.90625" style="109" customWidth="1"/>
    <col min="10245" max="10245" width="7.08984375" style="109" bestFit="1" customWidth="1"/>
    <col min="10246" max="10246" width="8.1796875" style="109" bestFit="1" customWidth="1"/>
    <col min="10247" max="10247" width="7.1796875" style="109" customWidth="1"/>
    <col min="10248" max="10248" width="7.6328125" style="109" customWidth="1"/>
    <col min="10249" max="10249" width="8.1796875" style="109" bestFit="1" customWidth="1"/>
    <col min="10250" max="10250" width="7.54296875" style="109" bestFit="1" customWidth="1"/>
    <col min="10251" max="10251" width="7.54296875" style="109" customWidth="1"/>
    <col min="10252" max="10253" width="8" style="109" customWidth="1"/>
    <col min="10254" max="10254" width="11.90625" style="109" customWidth="1"/>
    <col min="10255" max="10255" width="11.36328125" style="109" bestFit="1" customWidth="1"/>
    <col min="10256" max="10256" width="11.81640625" style="109" customWidth="1"/>
    <col min="10257" max="10257" width="10.54296875" style="109" bestFit="1" customWidth="1"/>
    <col min="10258" max="10258" width="8.90625" style="109"/>
    <col min="10259" max="10259" width="8.54296875" style="109" bestFit="1" customWidth="1"/>
    <col min="10260" max="10489" width="8.90625" style="109"/>
    <col min="10490" max="10490" width="5.90625" style="109" customWidth="1"/>
    <col min="10491" max="10491" width="28.36328125" style="109" customWidth="1"/>
    <col min="10492" max="10492" width="8" style="109" customWidth="1"/>
    <col min="10493" max="10493" width="11.1796875" style="109" customWidth="1"/>
    <col min="10494" max="10494" width="7.6328125" style="109" customWidth="1"/>
    <col min="10495" max="10495" width="7.81640625" style="109" customWidth="1"/>
    <col min="10496" max="10496" width="7.90625" style="109" customWidth="1"/>
    <col min="10497" max="10497" width="7.1796875" style="109" customWidth="1"/>
    <col min="10498" max="10498" width="8.6328125" style="109" customWidth="1"/>
    <col min="10499" max="10499" width="8.1796875" style="109" customWidth="1"/>
    <col min="10500" max="10500" width="7.90625" style="109" customWidth="1"/>
    <col min="10501" max="10501" width="7.08984375" style="109" bestFit="1" customWidth="1"/>
    <col min="10502" max="10502" width="8.1796875" style="109" bestFit="1" customWidth="1"/>
    <col min="10503" max="10503" width="7.1796875" style="109" customWidth="1"/>
    <col min="10504" max="10504" width="7.6328125" style="109" customWidth="1"/>
    <col min="10505" max="10505" width="8.1796875" style="109" bestFit="1" customWidth="1"/>
    <col min="10506" max="10506" width="7.54296875" style="109" bestFit="1" customWidth="1"/>
    <col min="10507" max="10507" width="7.54296875" style="109" customWidth="1"/>
    <col min="10508" max="10509" width="8" style="109" customWidth="1"/>
    <col min="10510" max="10510" width="11.90625" style="109" customWidth="1"/>
    <col min="10511" max="10511" width="11.36328125" style="109" bestFit="1" customWidth="1"/>
    <col min="10512" max="10512" width="11.81640625" style="109" customWidth="1"/>
    <col min="10513" max="10513" width="10.54296875" style="109" bestFit="1" customWidth="1"/>
    <col min="10514" max="10514" width="8.90625" style="109"/>
    <col min="10515" max="10515" width="8.54296875" style="109" bestFit="1" customWidth="1"/>
    <col min="10516" max="10745" width="8.90625" style="109"/>
    <col min="10746" max="10746" width="5.90625" style="109" customWidth="1"/>
    <col min="10747" max="10747" width="28.36328125" style="109" customWidth="1"/>
    <col min="10748" max="10748" width="8" style="109" customWidth="1"/>
    <col min="10749" max="10749" width="11.1796875" style="109" customWidth="1"/>
    <col min="10750" max="10750" width="7.6328125" style="109" customWidth="1"/>
    <col min="10751" max="10751" width="7.81640625" style="109" customWidth="1"/>
    <col min="10752" max="10752" width="7.90625" style="109" customWidth="1"/>
    <col min="10753" max="10753" width="7.1796875" style="109" customWidth="1"/>
    <col min="10754" max="10754" width="8.6328125" style="109" customWidth="1"/>
    <col min="10755" max="10755" width="8.1796875" style="109" customWidth="1"/>
    <col min="10756" max="10756" width="7.90625" style="109" customWidth="1"/>
    <col min="10757" max="10757" width="7.08984375" style="109" bestFit="1" customWidth="1"/>
    <col min="10758" max="10758" width="8.1796875" style="109" bestFit="1" customWidth="1"/>
    <col min="10759" max="10759" width="7.1796875" style="109" customWidth="1"/>
    <col min="10760" max="10760" width="7.6328125" style="109" customWidth="1"/>
    <col min="10761" max="10761" width="8.1796875" style="109" bestFit="1" customWidth="1"/>
    <col min="10762" max="10762" width="7.54296875" style="109" bestFit="1" customWidth="1"/>
    <col min="10763" max="10763" width="7.54296875" style="109" customWidth="1"/>
    <col min="10764" max="10765" width="8" style="109" customWidth="1"/>
    <col min="10766" max="10766" width="11.90625" style="109" customWidth="1"/>
    <col min="10767" max="10767" width="11.36328125" style="109" bestFit="1" customWidth="1"/>
    <col min="10768" max="10768" width="11.81640625" style="109" customWidth="1"/>
    <col min="10769" max="10769" width="10.54296875" style="109" bestFit="1" customWidth="1"/>
    <col min="10770" max="10770" width="8.90625" style="109"/>
    <col min="10771" max="10771" width="8.54296875" style="109" bestFit="1" customWidth="1"/>
    <col min="10772" max="11001" width="8.90625" style="109"/>
    <col min="11002" max="11002" width="5.90625" style="109" customWidth="1"/>
    <col min="11003" max="11003" width="28.36328125" style="109" customWidth="1"/>
    <col min="11004" max="11004" width="8" style="109" customWidth="1"/>
    <col min="11005" max="11005" width="11.1796875" style="109" customWidth="1"/>
    <col min="11006" max="11006" width="7.6328125" style="109" customWidth="1"/>
    <col min="11007" max="11007" width="7.81640625" style="109" customWidth="1"/>
    <col min="11008" max="11008" width="7.90625" style="109" customWidth="1"/>
    <col min="11009" max="11009" width="7.1796875" style="109" customWidth="1"/>
    <col min="11010" max="11010" width="8.6328125" style="109" customWidth="1"/>
    <col min="11011" max="11011" width="8.1796875" style="109" customWidth="1"/>
    <col min="11012" max="11012" width="7.90625" style="109" customWidth="1"/>
    <col min="11013" max="11013" width="7.08984375" style="109" bestFit="1" customWidth="1"/>
    <col min="11014" max="11014" width="8.1796875" style="109" bestFit="1" customWidth="1"/>
    <col min="11015" max="11015" width="7.1796875" style="109" customWidth="1"/>
    <col min="11016" max="11016" width="7.6328125" style="109" customWidth="1"/>
    <col min="11017" max="11017" width="8.1796875" style="109" bestFit="1" customWidth="1"/>
    <col min="11018" max="11018" width="7.54296875" style="109" bestFit="1" customWidth="1"/>
    <col min="11019" max="11019" width="7.54296875" style="109" customWidth="1"/>
    <col min="11020" max="11021" width="8" style="109" customWidth="1"/>
    <col min="11022" max="11022" width="11.90625" style="109" customWidth="1"/>
    <col min="11023" max="11023" width="11.36328125" style="109" bestFit="1" customWidth="1"/>
    <col min="11024" max="11024" width="11.81640625" style="109" customWidth="1"/>
    <col min="11025" max="11025" width="10.54296875" style="109" bestFit="1" customWidth="1"/>
    <col min="11026" max="11026" width="8.90625" style="109"/>
    <col min="11027" max="11027" width="8.54296875" style="109" bestFit="1" customWidth="1"/>
    <col min="11028" max="11257" width="8.90625" style="109"/>
    <col min="11258" max="11258" width="5.90625" style="109" customWidth="1"/>
    <col min="11259" max="11259" width="28.36328125" style="109" customWidth="1"/>
    <col min="11260" max="11260" width="8" style="109" customWidth="1"/>
    <col min="11261" max="11261" width="11.1796875" style="109" customWidth="1"/>
    <col min="11262" max="11262" width="7.6328125" style="109" customWidth="1"/>
    <col min="11263" max="11263" width="7.81640625" style="109" customWidth="1"/>
    <col min="11264" max="11264" width="7.90625" style="109" customWidth="1"/>
    <col min="11265" max="11265" width="7.1796875" style="109" customWidth="1"/>
    <col min="11266" max="11266" width="8.6328125" style="109" customWidth="1"/>
    <col min="11267" max="11267" width="8.1796875" style="109" customWidth="1"/>
    <col min="11268" max="11268" width="7.90625" style="109" customWidth="1"/>
    <col min="11269" max="11269" width="7.08984375" style="109" bestFit="1" customWidth="1"/>
    <col min="11270" max="11270" width="8.1796875" style="109" bestFit="1" customWidth="1"/>
    <col min="11271" max="11271" width="7.1796875" style="109" customWidth="1"/>
    <col min="11272" max="11272" width="7.6328125" style="109" customWidth="1"/>
    <col min="11273" max="11273" width="8.1796875" style="109" bestFit="1" customWidth="1"/>
    <col min="11274" max="11274" width="7.54296875" style="109" bestFit="1" customWidth="1"/>
    <col min="11275" max="11275" width="7.54296875" style="109" customWidth="1"/>
    <col min="11276" max="11277" width="8" style="109" customWidth="1"/>
    <col min="11278" max="11278" width="11.90625" style="109" customWidth="1"/>
    <col min="11279" max="11279" width="11.36328125" style="109" bestFit="1" customWidth="1"/>
    <col min="11280" max="11280" width="11.81640625" style="109" customWidth="1"/>
    <col min="11281" max="11281" width="10.54296875" style="109" bestFit="1" customWidth="1"/>
    <col min="11282" max="11282" width="8.90625" style="109"/>
    <col min="11283" max="11283" width="8.54296875" style="109" bestFit="1" customWidth="1"/>
    <col min="11284" max="11513" width="8.90625" style="109"/>
    <col min="11514" max="11514" width="5.90625" style="109" customWidth="1"/>
    <col min="11515" max="11515" width="28.36328125" style="109" customWidth="1"/>
    <col min="11516" max="11516" width="8" style="109" customWidth="1"/>
    <col min="11517" max="11517" width="11.1796875" style="109" customWidth="1"/>
    <col min="11518" max="11518" width="7.6328125" style="109" customWidth="1"/>
    <col min="11519" max="11519" width="7.81640625" style="109" customWidth="1"/>
    <col min="11520" max="11520" width="7.90625" style="109" customWidth="1"/>
    <col min="11521" max="11521" width="7.1796875" style="109" customWidth="1"/>
    <col min="11522" max="11522" width="8.6328125" style="109" customWidth="1"/>
    <col min="11523" max="11523" width="8.1796875" style="109" customWidth="1"/>
    <col min="11524" max="11524" width="7.90625" style="109" customWidth="1"/>
    <col min="11525" max="11525" width="7.08984375" style="109" bestFit="1" customWidth="1"/>
    <col min="11526" max="11526" width="8.1796875" style="109" bestFit="1" customWidth="1"/>
    <col min="11527" max="11527" width="7.1796875" style="109" customWidth="1"/>
    <col min="11528" max="11528" width="7.6328125" style="109" customWidth="1"/>
    <col min="11529" max="11529" width="8.1796875" style="109" bestFit="1" customWidth="1"/>
    <col min="11530" max="11530" width="7.54296875" style="109" bestFit="1" customWidth="1"/>
    <col min="11531" max="11531" width="7.54296875" style="109" customWidth="1"/>
    <col min="11532" max="11533" width="8" style="109" customWidth="1"/>
    <col min="11534" max="11534" width="11.90625" style="109" customWidth="1"/>
    <col min="11535" max="11535" width="11.36328125" style="109" bestFit="1" customWidth="1"/>
    <col min="11536" max="11536" width="11.81640625" style="109" customWidth="1"/>
    <col min="11537" max="11537" width="10.54296875" style="109" bestFit="1" customWidth="1"/>
    <col min="11538" max="11538" width="8.90625" style="109"/>
    <col min="11539" max="11539" width="8.54296875" style="109" bestFit="1" customWidth="1"/>
    <col min="11540" max="11769" width="8.90625" style="109"/>
    <col min="11770" max="11770" width="5.90625" style="109" customWidth="1"/>
    <col min="11771" max="11771" width="28.36328125" style="109" customWidth="1"/>
    <col min="11772" max="11772" width="8" style="109" customWidth="1"/>
    <col min="11773" max="11773" width="11.1796875" style="109" customWidth="1"/>
    <col min="11774" max="11774" width="7.6328125" style="109" customWidth="1"/>
    <col min="11775" max="11775" width="7.81640625" style="109" customWidth="1"/>
    <col min="11776" max="11776" width="7.90625" style="109" customWidth="1"/>
    <col min="11777" max="11777" width="7.1796875" style="109" customWidth="1"/>
    <col min="11778" max="11778" width="8.6328125" style="109" customWidth="1"/>
    <col min="11779" max="11779" width="8.1796875" style="109" customWidth="1"/>
    <col min="11780" max="11780" width="7.90625" style="109" customWidth="1"/>
    <col min="11781" max="11781" width="7.08984375" style="109" bestFit="1" customWidth="1"/>
    <col min="11782" max="11782" width="8.1796875" style="109" bestFit="1" customWidth="1"/>
    <col min="11783" max="11783" width="7.1796875" style="109" customWidth="1"/>
    <col min="11784" max="11784" width="7.6328125" style="109" customWidth="1"/>
    <col min="11785" max="11785" width="8.1796875" style="109" bestFit="1" customWidth="1"/>
    <col min="11786" max="11786" width="7.54296875" style="109" bestFit="1" customWidth="1"/>
    <col min="11787" max="11787" width="7.54296875" style="109" customWidth="1"/>
    <col min="11788" max="11789" width="8" style="109" customWidth="1"/>
    <col min="11790" max="11790" width="11.90625" style="109" customWidth="1"/>
    <col min="11791" max="11791" width="11.36328125" style="109" bestFit="1" customWidth="1"/>
    <col min="11792" max="11792" width="11.81640625" style="109" customWidth="1"/>
    <col min="11793" max="11793" width="10.54296875" style="109" bestFit="1" customWidth="1"/>
    <col min="11794" max="11794" width="8.90625" style="109"/>
    <col min="11795" max="11795" width="8.54296875" style="109" bestFit="1" customWidth="1"/>
    <col min="11796" max="12025" width="8.90625" style="109"/>
    <col min="12026" max="12026" width="5.90625" style="109" customWidth="1"/>
    <col min="12027" max="12027" width="28.36328125" style="109" customWidth="1"/>
    <col min="12028" max="12028" width="8" style="109" customWidth="1"/>
    <col min="12029" max="12029" width="11.1796875" style="109" customWidth="1"/>
    <col min="12030" max="12030" width="7.6328125" style="109" customWidth="1"/>
    <col min="12031" max="12031" width="7.81640625" style="109" customWidth="1"/>
    <col min="12032" max="12032" width="7.90625" style="109" customWidth="1"/>
    <col min="12033" max="12033" width="7.1796875" style="109" customWidth="1"/>
    <col min="12034" max="12034" width="8.6328125" style="109" customWidth="1"/>
    <col min="12035" max="12035" width="8.1796875" style="109" customWidth="1"/>
    <col min="12036" max="12036" width="7.90625" style="109" customWidth="1"/>
    <col min="12037" max="12037" width="7.08984375" style="109" bestFit="1" customWidth="1"/>
    <col min="12038" max="12038" width="8.1796875" style="109" bestFit="1" customWidth="1"/>
    <col min="12039" max="12039" width="7.1796875" style="109" customWidth="1"/>
    <col min="12040" max="12040" width="7.6328125" style="109" customWidth="1"/>
    <col min="12041" max="12041" width="8.1796875" style="109" bestFit="1" customWidth="1"/>
    <col min="12042" max="12042" width="7.54296875" style="109" bestFit="1" customWidth="1"/>
    <col min="12043" max="12043" width="7.54296875" style="109" customWidth="1"/>
    <col min="12044" max="12045" width="8" style="109" customWidth="1"/>
    <col min="12046" max="12046" width="11.90625" style="109" customWidth="1"/>
    <col min="12047" max="12047" width="11.36328125" style="109" bestFit="1" customWidth="1"/>
    <col min="12048" max="12048" width="11.81640625" style="109" customWidth="1"/>
    <col min="12049" max="12049" width="10.54296875" style="109" bestFit="1" customWidth="1"/>
    <col min="12050" max="12050" width="8.90625" style="109"/>
    <col min="12051" max="12051" width="8.54296875" style="109" bestFit="1" customWidth="1"/>
    <col min="12052" max="12281" width="8.90625" style="109"/>
    <col min="12282" max="12282" width="5.90625" style="109" customWidth="1"/>
    <col min="12283" max="12283" width="28.36328125" style="109" customWidth="1"/>
    <col min="12284" max="12284" width="8" style="109" customWidth="1"/>
    <col min="12285" max="12285" width="11.1796875" style="109" customWidth="1"/>
    <col min="12286" max="12286" width="7.6328125" style="109" customWidth="1"/>
    <col min="12287" max="12287" width="7.81640625" style="109" customWidth="1"/>
    <col min="12288" max="12288" width="7.90625" style="109" customWidth="1"/>
    <col min="12289" max="12289" width="7.1796875" style="109" customWidth="1"/>
    <col min="12290" max="12290" width="8.6328125" style="109" customWidth="1"/>
    <col min="12291" max="12291" width="8.1796875" style="109" customWidth="1"/>
    <col min="12292" max="12292" width="7.90625" style="109" customWidth="1"/>
    <col min="12293" max="12293" width="7.08984375" style="109" bestFit="1" customWidth="1"/>
    <col min="12294" max="12294" width="8.1796875" style="109" bestFit="1" customWidth="1"/>
    <col min="12295" max="12295" width="7.1796875" style="109" customWidth="1"/>
    <col min="12296" max="12296" width="7.6328125" style="109" customWidth="1"/>
    <col min="12297" max="12297" width="8.1796875" style="109" bestFit="1" customWidth="1"/>
    <col min="12298" max="12298" width="7.54296875" style="109" bestFit="1" customWidth="1"/>
    <col min="12299" max="12299" width="7.54296875" style="109" customWidth="1"/>
    <col min="12300" max="12301" width="8" style="109" customWidth="1"/>
    <col min="12302" max="12302" width="11.90625" style="109" customWidth="1"/>
    <col min="12303" max="12303" width="11.36328125" style="109" bestFit="1" customWidth="1"/>
    <col min="12304" max="12304" width="11.81640625" style="109" customWidth="1"/>
    <col min="12305" max="12305" width="10.54296875" style="109" bestFit="1" customWidth="1"/>
    <col min="12306" max="12306" width="8.90625" style="109"/>
    <col min="12307" max="12307" width="8.54296875" style="109" bestFit="1" customWidth="1"/>
    <col min="12308" max="12537" width="8.90625" style="109"/>
    <col min="12538" max="12538" width="5.90625" style="109" customWidth="1"/>
    <col min="12539" max="12539" width="28.36328125" style="109" customWidth="1"/>
    <col min="12540" max="12540" width="8" style="109" customWidth="1"/>
    <col min="12541" max="12541" width="11.1796875" style="109" customWidth="1"/>
    <col min="12542" max="12542" width="7.6328125" style="109" customWidth="1"/>
    <col min="12543" max="12543" width="7.81640625" style="109" customWidth="1"/>
    <col min="12544" max="12544" width="7.90625" style="109" customWidth="1"/>
    <col min="12545" max="12545" width="7.1796875" style="109" customWidth="1"/>
    <col min="12546" max="12546" width="8.6328125" style="109" customWidth="1"/>
    <col min="12547" max="12547" width="8.1796875" style="109" customWidth="1"/>
    <col min="12548" max="12548" width="7.90625" style="109" customWidth="1"/>
    <col min="12549" max="12549" width="7.08984375" style="109" bestFit="1" customWidth="1"/>
    <col min="12550" max="12550" width="8.1796875" style="109" bestFit="1" customWidth="1"/>
    <col min="12551" max="12551" width="7.1796875" style="109" customWidth="1"/>
    <col min="12552" max="12552" width="7.6328125" style="109" customWidth="1"/>
    <col min="12553" max="12553" width="8.1796875" style="109" bestFit="1" customWidth="1"/>
    <col min="12554" max="12554" width="7.54296875" style="109" bestFit="1" customWidth="1"/>
    <col min="12555" max="12555" width="7.54296875" style="109" customWidth="1"/>
    <col min="12556" max="12557" width="8" style="109" customWidth="1"/>
    <col min="12558" max="12558" width="11.90625" style="109" customWidth="1"/>
    <col min="12559" max="12559" width="11.36328125" style="109" bestFit="1" customWidth="1"/>
    <col min="12560" max="12560" width="11.81640625" style="109" customWidth="1"/>
    <col min="12561" max="12561" width="10.54296875" style="109" bestFit="1" customWidth="1"/>
    <col min="12562" max="12562" width="8.90625" style="109"/>
    <col min="12563" max="12563" width="8.54296875" style="109" bestFit="1" customWidth="1"/>
    <col min="12564" max="12793" width="8.90625" style="109"/>
    <col min="12794" max="12794" width="5.90625" style="109" customWidth="1"/>
    <col min="12795" max="12795" width="28.36328125" style="109" customWidth="1"/>
    <col min="12796" max="12796" width="8" style="109" customWidth="1"/>
    <col min="12797" max="12797" width="11.1796875" style="109" customWidth="1"/>
    <col min="12798" max="12798" width="7.6328125" style="109" customWidth="1"/>
    <col min="12799" max="12799" width="7.81640625" style="109" customWidth="1"/>
    <col min="12800" max="12800" width="7.90625" style="109" customWidth="1"/>
    <col min="12801" max="12801" width="7.1796875" style="109" customWidth="1"/>
    <col min="12802" max="12802" width="8.6328125" style="109" customWidth="1"/>
    <col min="12803" max="12803" width="8.1796875" style="109" customWidth="1"/>
    <col min="12804" max="12804" width="7.90625" style="109" customWidth="1"/>
    <col min="12805" max="12805" width="7.08984375" style="109" bestFit="1" customWidth="1"/>
    <col min="12806" max="12806" width="8.1796875" style="109" bestFit="1" customWidth="1"/>
    <col min="12807" max="12807" width="7.1796875" style="109" customWidth="1"/>
    <col min="12808" max="12808" width="7.6328125" style="109" customWidth="1"/>
    <col min="12809" max="12809" width="8.1796875" style="109" bestFit="1" customWidth="1"/>
    <col min="12810" max="12810" width="7.54296875" style="109" bestFit="1" customWidth="1"/>
    <col min="12811" max="12811" width="7.54296875" style="109" customWidth="1"/>
    <col min="12812" max="12813" width="8" style="109" customWidth="1"/>
    <col min="12814" max="12814" width="11.90625" style="109" customWidth="1"/>
    <col min="12815" max="12815" width="11.36328125" style="109" bestFit="1" customWidth="1"/>
    <col min="12816" max="12816" width="11.81640625" style="109" customWidth="1"/>
    <col min="12817" max="12817" width="10.54296875" style="109" bestFit="1" customWidth="1"/>
    <col min="12818" max="12818" width="8.90625" style="109"/>
    <col min="12819" max="12819" width="8.54296875" style="109" bestFit="1" customWidth="1"/>
    <col min="12820" max="13049" width="8.90625" style="109"/>
    <col min="13050" max="13050" width="5.90625" style="109" customWidth="1"/>
    <col min="13051" max="13051" width="28.36328125" style="109" customWidth="1"/>
    <col min="13052" max="13052" width="8" style="109" customWidth="1"/>
    <col min="13053" max="13053" width="11.1796875" style="109" customWidth="1"/>
    <col min="13054" max="13054" width="7.6328125" style="109" customWidth="1"/>
    <col min="13055" max="13055" width="7.81640625" style="109" customWidth="1"/>
    <col min="13056" max="13056" width="7.90625" style="109" customWidth="1"/>
    <col min="13057" max="13057" width="7.1796875" style="109" customWidth="1"/>
    <col min="13058" max="13058" width="8.6328125" style="109" customWidth="1"/>
    <col min="13059" max="13059" width="8.1796875" style="109" customWidth="1"/>
    <col min="13060" max="13060" width="7.90625" style="109" customWidth="1"/>
    <col min="13061" max="13061" width="7.08984375" style="109" bestFit="1" customWidth="1"/>
    <col min="13062" max="13062" width="8.1796875" style="109" bestFit="1" customWidth="1"/>
    <col min="13063" max="13063" width="7.1796875" style="109" customWidth="1"/>
    <col min="13064" max="13064" width="7.6328125" style="109" customWidth="1"/>
    <col min="13065" max="13065" width="8.1796875" style="109" bestFit="1" customWidth="1"/>
    <col min="13066" max="13066" width="7.54296875" style="109" bestFit="1" customWidth="1"/>
    <col min="13067" max="13067" width="7.54296875" style="109" customWidth="1"/>
    <col min="13068" max="13069" width="8" style="109" customWidth="1"/>
    <col min="13070" max="13070" width="11.90625" style="109" customWidth="1"/>
    <col min="13071" max="13071" width="11.36328125" style="109" bestFit="1" customWidth="1"/>
    <col min="13072" max="13072" width="11.81640625" style="109" customWidth="1"/>
    <col min="13073" max="13073" width="10.54296875" style="109" bestFit="1" customWidth="1"/>
    <col min="13074" max="13074" width="8.90625" style="109"/>
    <col min="13075" max="13075" width="8.54296875" style="109" bestFit="1" customWidth="1"/>
    <col min="13076" max="13305" width="8.90625" style="109"/>
    <col min="13306" max="13306" width="5.90625" style="109" customWidth="1"/>
    <col min="13307" max="13307" width="28.36328125" style="109" customWidth="1"/>
    <col min="13308" max="13308" width="8" style="109" customWidth="1"/>
    <col min="13309" max="13309" width="11.1796875" style="109" customWidth="1"/>
    <col min="13310" max="13310" width="7.6328125" style="109" customWidth="1"/>
    <col min="13311" max="13311" width="7.81640625" style="109" customWidth="1"/>
    <col min="13312" max="13312" width="7.90625" style="109" customWidth="1"/>
    <col min="13313" max="13313" width="7.1796875" style="109" customWidth="1"/>
    <col min="13314" max="13314" width="8.6328125" style="109" customWidth="1"/>
    <col min="13315" max="13315" width="8.1796875" style="109" customWidth="1"/>
    <col min="13316" max="13316" width="7.90625" style="109" customWidth="1"/>
    <col min="13317" max="13317" width="7.08984375" style="109" bestFit="1" customWidth="1"/>
    <col min="13318" max="13318" width="8.1796875" style="109" bestFit="1" customWidth="1"/>
    <col min="13319" max="13319" width="7.1796875" style="109" customWidth="1"/>
    <col min="13320" max="13320" width="7.6328125" style="109" customWidth="1"/>
    <col min="13321" max="13321" width="8.1796875" style="109" bestFit="1" customWidth="1"/>
    <col min="13322" max="13322" width="7.54296875" style="109" bestFit="1" customWidth="1"/>
    <col min="13323" max="13323" width="7.54296875" style="109" customWidth="1"/>
    <col min="13324" max="13325" width="8" style="109" customWidth="1"/>
    <col min="13326" max="13326" width="11.90625" style="109" customWidth="1"/>
    <col min="13327" max="13327" width="11.36328125" style="109" bestFit="1" customWidth="1"/>
    <col min="13328" max="13328" width="11.81640625" style="109" customWidth="1"/>
    <col min="13329" max="13329" width="10.54296875" style="109" bestFit="1" customWidth="1"/>
    <col min="13330" max="13330" width="8.90625" style="109"/>
    <col min="13331" max="13331" width="8.54296875" style="109" bestFit="1" customWidth="1"/>
    <col min="13332" max="13561" width="8.90625" style="109"/>
    <col min="13562" max="13562" width="5.90625" style="109" customWidth="1"/>
    <col min="13563" max="13563" width="28.36328125" style="109" customWidth="1"/>
    <col min="13564" max="13564" width="8" style="109" customWidth="1"/>
    <col min="13565" max="13565" width="11.1796875" style="109" customWidth="1"/>
    <col min="13566" max="13566" width="7.6328125" style="109" customWidth="1"/>
    <col min="13567" max="13567" width="7.81640625" style="109" customWidth="1"/>
    <col min="13568" max="13568" width="7.90625" style="109" customWidth="1"/>
    <col min="13569" max="13569" width="7.1796875" style="109" customWidth="1"/>
    <col min="13570" max="13570" width="8.6328125" style="109" customWidth="1"/>
    <col min="13571" max="13571" width="8.1796875" style="109" customWidth="1"/>
    <col min="13572" max="13572" width="7.90625" style="109" customWidth="1"/>
    <col min="13573" max="13573" width="7.08984375" style="109" bestFit="1" customWidth="1"/>
    <col min="13574" max="13574" width="8.1796875" style="109" bestFit="1" customWidth="1"/>
    <col min="13575" max="13575" width="7.1796875" style="109" customWidth="1"/>
    <col min="13576" max="13576" width="7.6328125" style="109" customWidth="1"/>
    <col min="13577" max="13577" width="8.1796875" style="109" bestFit="1" customWidth="1"/>
    <col min="13578" max="13578" width="7.54296875" style="109" bestFit="1" customWidth="1"/>
    <col min="13579" max="13579" width="7.54296875" style="109" customWidth="1"/>
    <col min="13580" max="13581" width="8" style="109" customWidth="1"/>
    <col min="13582" max="13582" width="11.90625" style="109" customWidth="1"/>
    <col min="13583" max="13583" width="11.36328125" style="109" bestFit="1" customWidth="1"/>
    <col min="13584" max="13584" width="11.81640625" style="109" customWidth="1"/>
    <col min="13585" max="13585" width="10.54296875" style="109" bestFit="1" customWidth="1"/>
    <col min="13586" max="13586" width="8.90625" style="109"/>
    <col min="13587" max="13587" width="8.54296875" style="109" bestFit="1" customWidth="1"/>
    <col min="13588" max="13817" width="8.90625" style="109"/>
    <col min="13818" max="13818" width="5.90625" style="109" customWidth="1"/>
    <col min="13819" max="13819" width="28.36328125" style="109" customWidth="1"/>
    <col min="13820" max="13820" width="8" style="109" customWidth="1"/>
    <col min="13821" max="13821" width="11.1796875" style="109" customWidth="1"/>
    <col min="13822" max="13822" width="7.6328125" style="109" customWidth="1"/>
    <col min="13823" max="13823" width="7.81640625" style="109" customWidth="1"/>
    <col min="13824" max="13824" width="7.90625" style="109" customWidth="1"/>
    <col min="13825" max="13825" width="7.1796875" style="109" customWidth="1"/>
    <col min="13826" max="13826" width="8.6328125" style="109" customWidth="1"/>
    <col min="13827" max="13827" width="8.1796875" style="109" customWidth="1"/>
    <col min="13828" max="13828" width="7.90625" style="109" customWidth="1"/>
    <col min="13829" max="13829" width="7.08984375" style="109" bestFit="1" customWidth="1"/>
    <col min="13830" max="13830" width="8.1796875" style="109" bestFit="1" customWidth="1"/>
    <col min="13831" max="13831" width="7.1796875" style="109" customWidth="1"/>
    <col min="13832" max="13832" width="7.6328125" style="109" customWidth="1"/>
    <col min="13833" max="13833" width="8.1796875" style="109" bestFit="1" customWidth="1"/>
    <col min="13834" max="13834" width="7.54296875" style="109" bestFit="1" customWidth="1"/>
    <col min="13835" max="13835" width="7.54296875" style="109" customWidth="1"/>
    <col min="13836" max="13837" width="8" style="109" customWidth="1"/>
    <col min="13838" max="13838" width="11.90625" style="109" customWidth="1"/>
    <col min="13839" max="13839" width="11.36328125" style="109" bestFit="1" customWidth="1"/>
    <col min="13840" max="13840" width="11.81640625" style="109" customWidth="1"/>
    <col min="13841" max="13841" width="10.54296875" style="109" bestFit="1" customWidth="1"/>
    <col min="13842" max="13842" width="8.90625" style="109"/>
    <col min="13843" max="13843" width="8.54296875" style="109" bestFit="1" customWidth="1"/>
    <col min="13844" max="14073" width="8.90625" style="109"/>
    <col min="14074" max="14074" width="5.90625" style="109" customWidth="1"/>
    <col min="14075" max="14075" width="28.36328125" style="109" customWidth="1"/>
    <col min="14076" max="14076" width="8" style="109" customWidth="1"/>
    <col min="14077" max="14077" width="11.1796875" style="109" customWidth="1"/>
    <col min="14078" max="14078" width="7.6328125" style="109" customWidth="1"/>
    <col min="14079" max="14079" width="7.81640625" style="109" customWidth="1"/>
    <col min="14080" max="14080" width="7.90625" style="109" customWidth="1"/>
    <col min="14081" max="14081" width="7.1796875" style="109" customWidth="1"/>
    <col min="14082" max="14082" width="8.6328125" style="109" customWidth="1"/>
    <col min="14083" max="14083" width="8.1796875" style="109" customWidth="1"/>
    <col min="14084" max="14084" width="7.90625" style="109" customWidth="1"/>
    <col min="14085" max="14085" width="7.08984375" style="109" bestFit="1" customWidth="1"/>
    <col min="14086" max="14086" width="8.1796875" style="109" bestFit="1" customWidth="1"/>
    <col min="14087" max="14087" width="7.1796875" style="109" customWidth="1"/>
    <col min="14088" max="14088" width="7.6328125" style="109" customWidth="1"/>
    <col min="14089" max="14089" width="8.1796875" style="109" bestFit="1" customWidth="1"/>
    <col min="14090" max="14090" width="7.54296875" style="109" bestFit="1" customWidth="1"/>
    <col min="14091" max="14091" width="7.54296875" style="109" customWidth="1"/>
    <col min="14092" max="14093" width="8" style="109" customWidth="1"/>
    <col min="14094" max="14094" width="11.90625" style="109" customWidth="1"/>
    <col min="14095" max="14095" width="11.36328125" style="109" bestFit="1" customWidth="1"/>
    <col min="14096" max="14096" width="11.81640625" style="109" customWidth="1"/>
    <col min="14097" max="14097" width="10.54296875" style="109" bestFit="1" customWidth="1"/>
    <col min="14098" max="14098" width="8.90625" style="109"/>
    <col min="14099" max="14099" width="8.54296875" style="109" bestFit="1" customWidth="1"/>
    <col min="14100" max="14329" width="8.90625" style="109"/>
    <col min="14330" max="14330" width="5.90625" style="109" customWidth="1"/>
    <col min="14331" max="14331" width="28.36328125" style="109" customWidth="1"/>
    <col min="14332" max="14332" width="8" style="109" customWidth="1"/>
    <col min="14333" max="14333" width="11.1796875" style="109" customWidth="1"/>
    <col min="14334" max="14334" width="7.6328125" style="109" customWidth="1"/>
    <col min="14335" max="14335" width="7.81640625" style="109" customWidth="1"/>
    <col min="14336" max="14336" width="7.90625" style="109" customWidth="1"/>
    <col min="14337" max="14337" width="7.1796875" style="109" customWidth="1"/>
    <col min="14338" max="14338" width="8.6328125" style="109" customWidth="1"/>
    <col min="14339" max="14339" width="8.1796875" style="109" customWidth="1"/>
    <col min="14340" max="14340" width="7.90625" style="109" customWidth="1"/>
    <col min="14341" max="14341" width="7.08984375" style="109" bestFit="1" customWidth="1"/>
    <col min="14342" max="14342" width="8.1796875" style="109" bestFit="1" customWidth="1"/>
    <col min="14343" max="14343" width="7.1796875" style="109" customWidth="1"/>
    <col min="14344" max="14344" width="7.6328125" style="109" customWidth="1"/>
    <col min="14345" max="14345" width="8.1796875" style="109" bestFit="1" customWidth="1"/>
    <col min="14346" max="14346" width="7.54296875" style="109" bestFit="1" customWidth="1"/>
    <col min="14347" max="14347" width="7.54296875" style="109" customWidth="1"/>
    <col min="14348" max="14349" width="8" style="109" customWidth="1"/>
    <col min="14350" max="14350" width="11.90625" style="109" customWidth="1"/>
    <col min="14351" max="14351" width="11.36328125" style="109" bestFit="1" customWidth="1"/>
    <col min="14352" max="14352" width="11.81640625" style="109" customWidth="1"/>
    <col min="14353" max="14353" width="10.54296875" style="109" bestFit="1" customWidth="1"/>
    <col min="14354" max="14354" width="8.90625" style="109"/>
    <col min="14355" max="14355" width="8.54296875" style="109" bestFit="1" customWidth="1"/>
    <col min="14356" max="14585" width="8.90625" style="109"/>
    <col min="14586" max="14586" width="5.90625" style="109" customWidth="1"/>
    <col min="14587" max="14587" width="28.36328125" style="109" customWidth="1"/>
    <col min="14588" max="14588" width="8" style="109" customWidth="1"/>
    <col min="14589" max="14589" width="11.1796875" style="109" customWidth="1"/>
    <col min="14590" max="14590" width="7.6328125" style="109" customWidth="1"/>
    <col min="14591" max="14591" width="7.81640625" style="109" customWidth="1"/>
    <col min="14592" max="14592" width="7.90625" style="109" customWidth="1"/>
    <col min="14593" max="14593" width="7.1796875" style="109" customWidth="1"/>
    <col min="14594" max="14594" width="8.6328125" style="109" customWidth="1"/>
    <col min="14595" max="14595" width="8.1796875" style="109" customWidth="1"/>
    <col min="14596" max="14596" width="7.90625" style="109" customWidth="1"/>
    <col min="14597" max="14597" width="7.08984375" style="109" bestFit="1" customWidth="1"/>
    <col min="14598" max="14598" width="8.1796875" style="109" bestFit="1" customWidth="1"/>
    <col min="14599" max="14599" width="7.1796875" style="109" customWidth="1"/>
    <col min="14600" max="14600" width="7.6328125" style="109" customWidth="1"/>
    <col min="14601" max="14601" width="8.1796875" style="109" bestFit="1" customWidth="1"/>
    <col min="14602" max="14602" width="7.54296875" style="109" bestFit="1" customWidth="1"/>
    <col min="14603" max="14603" width="7.54296875" style="109" customWidth="1"/>
    <col min="14604" max="14605" width="8" style="109" customWidth="1"/>
    <col min="14606" max="14606" width="11.90625" style="109" customWidth="1"/>
    <col min="14607" max="14607" width="11.36328125" style="109" bestFit="1" customWidth="1"/>
    <col min="14608" max="14608" width="11.81640625" style="109" customWidth="1"/>
    <col min="14609" max="14609" width="10.54296875" style="109" bestFit="1" customWidth="1"/>
    <col min="14610" max="14610" width="8.90625" style="109"/>
    <col min="14611" max="14611" width="8.54296875" style="109" bestFit="1" customWidth="1"/>
    <col min="14612" max="14841" width="8.90625" style="109"/>
    <col min="14842" max="14842" width="5.90625" style="109" customWidth="1"/>
    <col min="14843" max="14843" width="28.36328125" style="109" customWidth="1"/>
    <col min="14844" max="14844" width="8" style="109" customWidth="1"/>
    <col min="14845" max="14845" width="11.1796875" style="109" customWidth="1"/>
    <col min="14846" max="14846" width="7.6328125" style="109" customWidth="1"/>
    <col min="14847" max="14847" width="7.81640625" style="109" customWidth="1"/>
    <col min="14848" max="14848" width="7.90625" style="109" customWidth="1"/>
    <col min="14849" max="14849" width="7.1796875" style="109" customWidth="1"/>
    <col min="14850" max="14850" width="8.6328125" style="109" customWidth="1"/>
    <col min="14851" max="14851" width="8.1796875" style="109" customWidth="1"/>
    <col min="14852" max="14852" width="7.90625" style="109" customWidth="1"/>
    <col min="14853" max="14853" width="7.08984375" style="109" bestFit="1" customWidth="1"/>
    <col min="14854" max="14854" width="8.1796875" style="109" bestFit="1" customWidth="1"/>
    <col min="14855" max="14855" width="7.1796875" style="109" customWidth="1"/>
    <col min="14856" max="14856" width="7.6328125" style="109" customWidth="1"/>
    <col min="14857" max="14857" width="8.1796875" style="109" bestFit="1" customWidth="1"/>
    <col min="14858" max="14858" width="7.54296875" style="109" bestFit="1" customWidth="1"/>
    <col min="14859" max="14859" width="7.54296875" style="109" customWidth="1"/>
    <col min="14860" max="14861" width="8" style="109" customWidth="1"/>
    <col min="14862" max="14862" width="11.90625" style="109" customWidth="1"/>
    <col min="14863" max="14863" width="11.36328125" style="109" bestFit="1" customWidth="1"/>
    <col min="14864" max="14864" width="11.81640625" style="109" customWidth="1"/>
    <col min="14865" max="14865" width="10.54296875" style="109" bestFit="1" customWidth="1"/>
    <col min="14866" max="14866" width="8.90625" style="109"/>
    <col min="14867" max="14867" width="8.54296875" style="109" bestFit="1" customWidth="1"/>
    <col min="14868" max="15097" width="8.90625" style="109"/>
    <col min="15098" max="15098" width="5.90625" style="109" customWidth="1"/>
    <col min="15099" max="15099" width="28.36328125" style="109" customWidth="1"/>
    <col min="15100" max="15100" width="8" style="109" customWidth="1"/>
    <col min="15101" max="15101" width="11.1796875" style="109" customWidth="1"/>
    <col min="15102" max="15102" width="7.6328125" style="109" customWidth="1"/>
    <col min="15103" max="15103" width="7.81640625" style="109" customWidth="1"/>
    <col min="15104" max="15104" width="7.90625" style="109" customWidth="1"/>
    <col min="15105" max="15105" width="7.1796875" style="109" customWidth="1"/>
    <col min="15106" max="15106" width="8.6328125" style="109" customWidth="1"/>
    <col min="15107" max="15107" width="8.1796875" style="109" customWidth="1"/>
    <col min="15108" max="15108" width="7.90625" style="109" customWidth="1"/>
    <col min="15109" max="15109" width="7.08984375" style="109" bestFit="1" customWidth="1"/>
    <col min="15110" max="15110" width="8.1796875" style="109" bestFit="1" customWidth="1"/>
    <col min="15111" max="15111" width="7.1796875" style="109" customWidth="1"/>
    <col min="15112" max="15112" width="7.6328125" style="109" customWidth="1"/>
    <col min="15113" max="15113" width="8.1796875" style="109" bestFit="1" customWidth="1"/>
    <col min="15114" max="15114" width="7.54296875" style="109" bestFit="1" customWidth="1"/>
    <col min="15115" max="15115" width="7.54296875" style="109" customWidth="1"/>
    <col min="15116" max="15117" width="8" style="109" customWidth="1"/>
    <col min="15118" max="15118" width="11.90625" style="109" customWidth="1"/>
    <col min="15119" max="15119" width="11.36328125" style="109" bestFit="1" customWidth="1"/>
    <col min="15120" max="15120" width="11.81640625" style="109" customWidth="1"/>
    <col min="15121" max="15121" width="10.54296875" style="109" bestFit="1" customWidth="1"/>
    <col min="15122" max="15122" width="8.90625" style="109"/>
    <col min="15123" max="15123" width="8.54296875" style="109" bestFit="1" customWidth="1"/>
    <col min="15124" max="15353" width="8.90625" style="109"/>
    <col min="15354" max="15354" width="5.90625" style="109" customWidth="1"/>
    <col min="15355" max="15355" width="28.36328125" style="109" customWidth="1"/>
    <col min="15356" max="15356" width="8" style="109" customWidth="1"/>
    <col min="15357" max="15357" width="11.1796875" style="109" customWidth="1"/>
    <col min="15358" max="15358" width="7.6328125" style="109" customWidth="1"/>
    <col min="15359" max="15359" width="7.81640625" style="109" customWidth="1"/>
    <col min="15360" max="15360" width="7.90625" style="109" customWidth="1"/>
    <col min="15361" max="15361" width="7.1796875" style="109" customWidth="1"/>
    <col min="15362" max="15362" width="8.6328125" style="109" customWidth="1"/>
    <col min="15363" max="15363" width="8.1796875" style="109" customWidth="1"/>
    <col min="15364" max="15364" width="7.90625" style="109" customWidth="1"/>
    <col min="15365" max="15365" width="7.08984375" style="109" bestFit="1" customWidth="1"/>
    <col min="15366" max="15366" width="8.1796875" style="109" bestFit="1" customWidth="1"/>
    <col min="15367" max="15367" width="7.1796875" style="109" customWidth="1"/>
    <col min="15368" max="15368" width="7.6328125" style="109" customWidth="1"/>
    <col min="15369" max="15369" width="8.1796875" style="109" bestFit="1" customWidth="1"/>
    <col min="15370" max="15370" width="7.54296875" style="109" bestFit="1" customWidth="1"/>
    <col min="15371" max="15371" width="7.54296875" style="109" customWidth="1"/>
    <col min="15372" max="15373" width="8" style="109" customWidth="1"/>
    <col min="15374" max="15374" width="11.90625" style="109" customWidth="1"/>
    <col min="15375" max="15375" width="11.36328125" style="109" bestFit="1" customWidth="1"/>
    <col min="15376" max="15376" width="11.81640625" style="109" customWidth="1"/>
    <col min="15377" max="15377" width="10.54296875" style="109" bestFit="1" customWidth="1"/>
    <col min="15378" max="15378" width="8.90625" style="109"/>
    <col min="15379" max="15379" width="8.54296875" style="109" bestFit="1" customWidth="1"/>
    <col min="15380" max="15609" width="8.90625" style="109"/>
    <col min="15610" max="15610" width="5.90625" style="109" customWidth="1"/>
    <col min="15611" max="15611" width="28.36328125" style="109" customWidth="1"/>
    <col min="15612" max="15612" width="8" style="109" customWidth="1"/>
    <col min="15613" max="15613" width="11.1796875" style="109" customWidth="1"/>
    <col min="15614" max="15614" width="7.6328125" style="109" customWidth="1"/>
    <col min="15615" max="15615" width="7.81640625" style="109" customWidth="1"/>
    <col min="15616" max="15616" width="7.90625" style="109" customWidth="1"/>
    <col min="15617" max="15617" width="7.1796875" style="109" customWidth="1"/>
    <col min="15618" max="15618" width="8.6328125" style="109" customWidth="1"/>
    <col min="15619" max="15619" width="8.1796875" style="109" customWidth="1"/>
    <col min="15620" max="15620" width="7.90625" style="109" customWidth="1"/>
    <col min="15621" max="15621" width="7.08984375" style="109" bestFit="1" customWidth="1"/>
    <col min="15622" max="15622" width="8.1796875" style="109" bestFit="1" customWidth="1"/>
    <col min="15623" max="15623" width="7.1796875" style="109" customWidth="1"/>
    <col min="15624" max="15624" width="7.6328125" style="109" customWidth="1"/>
    <col min="15625" max="15625" width="8.1796875" style="109" bestFit="1" customWidth="1"/>
    <col min="15626" max="15626" width="7.54296875" style="109" bestFit="1" customWidth="1"/>
    <col min="15627" max="15627" width="7.54296875" style="109" customWidth="1"/>
    <col min="15628" max="15629" width="8" style="109" customWidth="1"/>
    <col min="15630" max="15630" width="11.90625" style="109" customWidth="1"/>
    <col min="15631" max="15631" width="11.36328125" style="109" bestFit="1" customWidth="1"/>
    <col min="15632" max="15632" width="11.81640625" style="109" customWidth="1"/>
    <col min="15633" max="15633" width="10.54296875" style="109" bestFit="1" customWidth="1"/>
    <col min="15634" max="15634" width="8.90625" style="109"/>
    <col min="15635" max="15635" width="8.54296875" style="109" bestFit="1" customWidth="1"/>
    <col min="15636" max="15865" width="8.90625" style="109"/>
    <col min="15866" max="15866" width="5.90625" style="109" customWidth="1"/>
    <col min="15867" max="15867" width="28.36328125" style="109" customWidth="1"/>
    <col min="15868" max="15868" width="8" style="109" customWidth="1"/>
    <col min="15869" max="15869" width="11.1796875" style="109" customWidth="1"/>
    <col min="15870" max="15870" width="7.6328125" style="109" customWidth="1"/>
    <col min="15871" max="15871" width="7.81640625" style="109" customWidth="1"/>
    <col min="15872" max="15872" width="7.90625" style="109" customWidth="1"/>
    <col min="15873" max="15873" width="7.1796875" style="109" customWidth="1"/>
    <col min="15874" max="15874" width="8.6328125" style="109" customWidth="1"/>
    <col min="15875" max="15875" width="8.1796875" style="109" customWidth="1"/>
    <col min="15876" max="15876" width="7.90625" style="109" customWidth="1"/>
    <col min="15877" max="15877" width="7.08984375" style="109" bestFit="1" customWidth="1"/>
    <col min="15878" max="15878" width="8.1796875" style="109" bestFit="1" customWidth="1"/>
    <col min="15879" max="15879" width="7.1796875" style="109" customWidth="1"/>
    <col min="15880" max="15880" width="7.6328125" style="109" customWidth="1"/>
    <col min="15881" max="15881" width="8.1796875" style="109" bestFit="1" customWidth="1"/>
    <col min="15882" max="15882" width="7.54296875" style="109" bestFit="1" customWidth="1"/>
    <col min="15883" max="15883" width="7.54296875" style="109" customWidth="1"/>
    <col min="15884" max="15885" width="8" style="109" customWidth="1"/>
    <col min="15886" max="15886" width="11.90625" style="109" customWidth="1"/>
    <col min="15887" max="15887" width="11.36328125" style="109" bestFit="1" customWidth="1"/>
    <col min="15888" max="15888" width="11.81640625" style="109" customWidth="1"/>
    <col min="15889" max="15889" width="10.54296875" style="109" bestFit="1" customWidth="1"/>
    <col min="15890" max="15890" width="8.90625" style="109"/>
    <col min="15891" max="15891" width="8.54296875" style="109" bestFit="1" customWidth="1"/>
    <col min="15892" max="16121" width="8.90625" style="109"/>
    <col min="16122" max="16122" width="5.90625" style="109" customWidth="1"/>
    <col min="16123" max="16123" width="28.36328125" style="109" customWidth="1"/>
    <col min="16124" max="16124" width="8" style="109" customWidth="1"/>
    <col min="16125" max="16125" width="11.1796875" style="109" customWidth="1"/>
    <col min="16126" max="16126" width="7.6328125" style="109" customWidth="1"/>
    <col min="16127" max="16127" width="7.81640625" style="109" customWidth="1"/>
    <col min="16128" max="16128" width="7.90625" style="109" customWidth="1"/>
    <col min="16129" max="16129" width="7.1796875" style="109" customWidth="1"/>
    <col min="16130" max="16130" width="8.6328125" style="109" customWidth="1"/>
    <col min="16131" max="16131" width="8.1796875" style="109" customWidth="1"/>
    <col min="16132" max="16132" width="7.90625" style="109" customWidth="1"/>
    <col min="16133" max="16133" width="7.08984375" style="109" bestFit="1" customWidth="1"/>
    <col min="16134" max="16134" width="8.1796875" style="109" bestFit="1" customWidth="1"/>
    <col min="16135" max="16135" width="7.1796875" style="109" customWidth="1"/>
    <col min="16136" max="16136" width="7.6328125" style="109" customWidth="1"/>
    <col min="16137" max="16137" width="8.1796875" style="109" bestFit="1" customWidth="1"/>
    <col min="16138" max="16138" width="7.54296875" style="109" bestFit="1" customWidth="1"/>
    <col min="16139" max="16139" width="7.54296875" style="109" customWidth="1"/>
    <col min="16140" max="16141" width="8" style="109" customWidth="1"/>
    <col min="16142" max="16142" width="11.90625" style="109" customWidth="1"/>
    <col min="16143" max="16143" width="11.36328125" style="109" bestFit="1" customWidth="1"/>
    <col min="16144" max="16144" width="11.81640625" style="109" customWidth="1"/>
    <col min="16145" max="16145" width="10.54296875" style="109" bestFit="1" customWidth="1"/>
    <col min="16146" max="16146" width="8.90625" style="109"/>
    <col min="16147" max="16147" width="8.54296875" style="109" bestFit="1" customWidth="1"/>
    <col min="16148" max="16384" width="8.90625" style="109"/>
  </cols>
  <sheetData>
    <row r="1" spans="1:20" x14ac:dyDescent="0.35">
      <c r="M1" s="241" t="s">
        <v>538</v>
      </c>
      <c r="N1" s="241"/>
    </row>
    <row r="2" spans="1:20" ht="36.75" customHeight="1" x14ac:dyDescent="0.35">
      <c r="A2" s="242" t="s">
        <v>507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</row>
    <row r="3" spans="1:20" x14ac:dyDescent="0.35">
      <c r="A3" s="244" t="s">
        <v>519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</row>
    <row r="4" spans="1:20" ht="25.2" customHeight="1" x14ac:dyDescent="0.35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20" ht="30" customHeight="1" x14ac:dyDescent="0.35">
      <c r="A5" s="240" t="s">
        <v>108</v>
      </c>
      <c r="B5" s="240" t="s">
        <v>504</v>
      </c>
      <c r="C5" s="240" t="s">
        <v>157</v>
      </c>
      <c r="D5" s="240"/>
      <c r="E5" s="240" t="s">
        <v>158</v>
      </c>
      <c r="F5" s="240"/>
      <c r="G5" s="240" t="s">
        <v>159</v>
      </c>
      <c r="H5" s="240"/>
      <c r="I5" s="240" t="s">
        <v>160</v>
      </c>
      <c r="J5" s="240"/>
      <c r="K5" s="240" t="s">
        <v>161</v>
      </c>
      <c r="L5" s="240"/>
      <c r="M5" s="240" t="s">
        <v>162</v>
      </c>
      <c r="N5" s="240"/>
      <c r="O5" s="110"/>
    </row>
    <row r="6" spans="1:20" ht="34.799999999999997" x14ac:dyDescent="0.35">
      <c r="A6" s="240"/>
      <c r="B6" s="240"/>
      <c r="C6" s="111" t="s">
        <v>505</v>
      </c>
      <c r="D6" s="111" t="s">
        <v>506</v>
      </c>
      <c r="E6" s="111" t="s">
        <v>505</v>
      </c>
      <c r="F6" s="111" t="s">
        <v>506</v>
      </c>
      <c r="G6" s="111" t="s">
        <v>505</v>
      </c>
      <c r="H6" s="111" t="s">
        <v>506</v>
      </c>
      <c r="I6" s="111" t="s">
        <v>505</v>
      </c>
      <c r="J6" s="111" t="s">
        <v>506</v>
      </c>
      <c r="K6" s="111" t="s">
        <v>505</v>
      </c>
      <c r="L6" s="111" t="s">
        <v>506</v>
      </c>
      <c r="M6" s="111" t="s">
        <v>505</v>
      </c>
      <c r="N6" s="111" t="s">
        <v>506</v>
      </c>
      <c r="O6" s="112"/>
      <c r="P6" s="112"/>
      <c r="Q6" s="112"/>
      <c r="R6" s="112"/>
      <c r="T6" s="112"/>
    </row>
    <row r="7" spans="1:20" s="125" customFormat="1" ht="36" customHeight="1" x14ac:dyDescent="0.35">
      <c r="A7" s="116">
        <v>1</v>
      </c>
      <c r="B7" s="117" t="s">
        <v>499</v>
      </c>
      <c r="C7" s="118">
        <v>64.099999999999994</v>
      </c>
      <c r="D7" s="118">
        <v>64.099999999999994</v>
      </c>
      <c r="E7" s="119">
        <v>67</v>
      </c>
      <c r="F7" s="120">
        <v>67</v>
      </c>
      <c r="G7" s="119">
        <v>70</v>
      </c>
      <c r="H7" s="121">
        <v>70</v>
      </c>
      <c r="I7" s="122">
        <v>71.7</v>
      </c>
      <c r="J7" s="123">
        <v>71.7</v>
      </c>
      <c r="K7" s="124">
        <v>73.599999999999994</v>
      </c>
      <c r="L7" s="124">
        <v>73.599999999999994</v>
      </c>
      <c r="M7" s="124">
        <v>75.400000000000006</v>
      </c>
      <c r="N7" s="124">
        <v>75.400000000000006</v>
      </c>
    </row>
    <row r="8" spans="1:20" s="125" customFormat="1" ht="36" customHeight="1" x14ac:dyDescent="0.35">
      <c r="A8" s="116">
        <v>2</v>
      </c>
      <c r="B8" s="117" t="s">
        <v>500</v>
      </c>
      <c r="C8" s="119">
        <v>46</v>
      </c>
      <c r="D8" s="119">
        <v>46</v>
      </c>
      <c r="E8" s="119">
        <v>48</v>
      </c>
      <c r="F8" s="120">
        <v>48</v>
      </c>
      <c r="G8" s="119">
        <v>50</v>
      </c>
      <c r="H8" s="120">
        <v>50</v>
      </c>
      <c r="I8" s="122">
        <v>51.4</v>
      </c>
      <c r="J8" s="123">
        <v>51.4</v>
      </c>
      <c r="K8" s="122">
        <v>52.8</v>
      </c>
      <c r="L8" s="122">
        <v>52.8</v>
      </c>
      <c r="M8" s="122">
        <v>54.2</v>
      </c>
      <c r="N8" s="122">
        <v>54.2</v>
      </c>
    </row>
  </sheetData>
  <mergeCells count="11">
    <mergeCell ref="G5:H5"/>
    <mergeCell ref="C5:D5"/>
    <mergeCell ref="E5:F5"/>
    <mergeCell ref="M1:N1"/>
    <mergeCell ref="A5:A6"/>
    <mergeCell ref="B5:B6"/>
    <mergeCell ref="I5:J5"/>
    <mergeCell ref="K5:L5"/>
    <mergeCell ref="M5:N5"/>
    <mergeCell ref="A2:N2"/>
    <mergeCell ref="A3:N3"/>
  </mergeCells>
  <phoneticPr fontId="39" type="noConversion"/>
  <printOptions horizontalCentered="1"/>
  <pageMargins left="0" right="0" top="0.78740157480314965" bottom="0.78740157480314965" header="0.51181102362204722" footer="0.51181102362204722"/>
  <pageSetup paperSize="9" scale="7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"/>
  <sheetViews>
    <sheetView topLeftCell="B1" workbookViewId="0">
      <selection activeCell="G7" sqref="G7"/>
    </sheetView>
  </sheetViews>
  <sheetFormatPr defaultColWidth="6.90625" defaultRowHeight="15.6" x14ac:dyDescent="0.3"/>
  <cols>
    <col min="1" max="1" width="3.08984375" style="1" hidden="1" customWidth="1"/>
    <col min="2" max="2" width="29" style="1" customWidth="1"/>
    <col min="3" max="11" width="8.90625" style="1" customWidth="1"/>
    <col min="12" max="16384" width="6.90625" style="1"/>
  </cols>
  <sheetData>
    <row r="1" spans="1:11" ht="16.2" x14ac:dyDescent="0.35">
      <c r="J1" s="206" t="s">
        <v>96</v>
      </c>
      <c r="K1" s="206"/>
    </row>
    <row r="2" spans="1:11" ht="15.75" customHeight="1" x14ac:dyDescent="0.3">
      <c r="A2" s="207" t="s">
        <v>73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3">
      <c r="A3" s="208" t="s">
        <v>519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4" spans="1:11" ht="21" customHeight="1" x14ac:dyDescent="0.3">
      <c r="A4" s="3"/>
      <c r="D4" s="3"/>
      <c r="E4" s="4"/>
      <c r="I4" s="209" t="s">
        <v>74</v>
      </c>
      <c r="J4" s="209"/>
      <c r="K4" s="209"/>
    </row>
    <row r="5" spans="1:11" s="133" customFormat="1" ht="27.75" customHeight="1" x14ac:dyDescent="0.35">
      <c r="A5" s="132"/>
      <c r="B5" s="205"/>
      <c r="C5" s="205" t="s">
        <v>75</v>
      </c>
      <c r="D5" s="205" t="s">
        <v>76</v>
      </c>
      <c r="E5" s="205"/>
      <c r="F5" s="210" t="s">
        <v>77</v>
      </c>
      <c r="G5" s="210"/>
      <c r="H5" s="210"/>
      <c r="I5" s="210"/>
      <c r="J5" s="210"/>
      <c r="K5" s="210"/>
    </row>
    <row r="6" spans="1:11" s="133" customFormat="1" ht="22.5" customHeight="1" x14ac:dyDescent="0.35">
      <c r="A6" s="132"/>
      <c r="B6" s="205"/>
      <c r="C6" s="205"/>
      <c r="D6" s="205" t="s">
        <v>78</v>
      </c>
      <c r="E6" s="205" t="s">
        <v>79</v>
      </c>
      <c r="F6" s="205" t="s">
        <v>65</v>
      </c>
      <c r="G6" s="205" t="s">
        <v>77</v>
      </c>
      <c r="H6" s="205"/>
      <c r="I6" s="205" t="s">
        <v>80</v>
      </c>
      <c r="J6" s="205" t="s">
        <v>76</v>
      </c>
      <c r="K6" s="205"/>
    </row>
    <row r="7" spans="1:11" s="133" customFormat="1" ht="31.2" x14ac:dyDescent="0.35">
      <c r="A7" s="132"/>
      <c r="B7" s="205"/>
      <c r="C7" s="205"/>
      <c r="D7" s="205"/>
      <c r="E7" s="205"/>
      <c r="F7" s="205"/>
      <c r="G7" s="5" t="s">
        <v>78</v>
      </c>
      <c r="H7" s="5" t="s">
        <v>79</v>
      </c>
      <c r="I7" s="205"/>
      <c r="J7" s="5" t="s">
        <v>78</v>
      </c>
      <c r="K7" s="5" t="s">
        <v>79</v>
      </c>
    </row>
    <row r="8" spans="1:11" s="133" customFormat="1" ht="22.5" customHeight="1" x14ac:dyDescent="0.35">
      <c r="A8" s="134"/>
      <c r="B8" s="6" t="s">
        <v>81</v>
      </c>
      <c r="C8" s="6">
        <v>1</v>
      </c>
      <c r="D8" s="6">
        <v>2</v>
      </c>
      <c r="E8" s="6">
        <v>3</v>
      </c>
      <c r="F8" s="6">
        <v>4</v>
      </c>
      <c r="G8" s="6">
        <v>5</v>
      </c>
      <c r="H8" s="6">
        <v>6</v>
      </c>
      <c r="I8" s="6">
        <v>7</v>
      </c>
      <c r="J8" s="7">
        <v>8</v>
      </c>
      <c r="K8" s="7">
        <v>9</v>
      </c>
    </row>
    <row r="9" spans="1:11" s="133" customFormat="1" ht="22.5" customHeight="1" x14ac:dyDescent="0.35">
      <c r="A9" s="134"/>
      <c r="B9" s="8" t="s">
        <v>75</v>
      </c>
      <c r="C9" s="9">
        <f t="shared" ref="C9:K9" si="0">C11+C12+C13+C14</f>
        <v>401</v>
      </c>
      <c r="D9" s="9">
        <f t="shared" si="0"/>
        <v>138</v>
      </c>
      <c r="E9" s="9">
        <f t="shared" si="0"/>
        <v>5</v>
      </c>
      <c r="F9" s="9">
        <f t="shared" si="0"/>
        <v>401</v>
      </c>
      <c r="G9" s="9">
        <f t="shared" si="0"/>
        <v>138</v>
      </c>
      <c r="H9" s="9">
        <f t="shared" si="0"/>
        <v>5</v>
      </c>
      <c r="I9" s="9">
        <f t="shared" si="0"/>
        <v>0</v>
      </c>
      <c r="J9" s="9">
        <f t="shared" si="0"/>
        <v>0</v>
      </c>
      <c r="K9" s="9">
        <f t="shared" si="0"/>
        <v>0</v>
      </c>
    </row>
    <row r="10" spans="1:11" s="133" customFormat="1" ht="22.5" customHeight="1" x14ac:dyDescent="0.35">
      <c r="A10" s="134"/>
      <c r="B10" s="8" t="s">
        <v>82</v>
      </c>
      <c r="C10" s="9">
        <f t="shared" ref="C10:K10" si="1">SUM(C11:C14)</f>
        <v>401</v>
      </c>
      <c r="D10" s="9">
        <f t="shared" si="1"/>
        <v>138</v>
      </c>
      <c r="E10" s="9">
        <f t="shared" si="1"/>
        <v>5</v>
      </c>
      <c r="F10" s="9">
        <f t="shared" si="1"/>
        <v>401</v>
      </c>
      <c r="G10" s="9">
        <f t="shared" si="1"/>
        <v>138</v>
      </c>
      <c r="H10" s="9">
        <f t="shared" si="1"/>
        <v>5</v>
      </c>
      <c r="I10" s="9">
        <f t="shared" si="1"/>
        <v>0</v>
      </c>
      <c r="J10" s="9">
        <f t="shared" si="1"/>
        <v>0</v>
      </c>
      <c r="K10" s="9">
        <f t="shared" si="1"/>
        <v>0</v>
      </c>
    </row>
    <row r="11" spans="1:11" s="133" customFormat="1" ht="22.5" customHeight="1" x14ac:dyDescent="0.35">
      <c r="A11" s="134"/>
      <c r="B11" s="10" t="s">
        <v>83</v>
      </c>
      <c r="C11" s="11">
        <f t="shared" ref="C11:E14" si="2">F11</f>
        <v>155</v>
      </c>
      <c r="D11" s="11">
        <f t="shared" si="2"/>
        <v>78</v>
      </c>
      <c r="E11" s="11">
        <f t="shared" si="2"/>
        <v>5</v>
      </c>
      <c r="F11" s="11">
        <v>155</v>
      </c>
      <c r="G11" s="11">
        <v>78</v>
      </c>
      <c r="H11" s="11">
        <v>5</v>
      </c>
      <c r="I11" s="12"/>
      <c r="J11" s="12"/>
      <c r="K11" s="12"/>
    </row>
    <row r="12" spans="1:11" s="133" customFormat="1" ht="22.5" customHeight="1" x14ac:dyDescent="0.35">
      <c r="A12" s="134"/>
      <c r="B12" s="10" t="s">
        <v>84</v>
      </c>
      <c r="C12" s="11">
        <f t="shared" si="2"/>
        <v>42</v>
      </c>
      <c r="D12" s="11">
        <f t="shared" si="2"/>
        <v>15</v>
      </c>
      <c r="E12" s="11">
        <f t="shared" si="2"/>
        <v>0</v>
      </c>
      <c r="F12" s="12">
        <v>42</v>
      </c>
      <c r="G12" s="12">
        <v>15</v>
      </c>
      <c r="H12" s="12"/>
      <c r="I12" s="12"/>
      <c r="J12" s="12"/>
      <c r="K12" s="12"/>
    </row>
    <row r="13" spans="1:11" s="133" customFormat="1" ht="22.5" customHeight="1" x14ac:dyDescent="0.35">
      <c r="A13" s="134"/>
      <c r="B13" s="10" t="s">
        <v>85</v>
      </c>
      <c r="C13" s="11">
        <f t="shared" si="2"/>
        <v>102</v>
      </c>
      <c r="D13" s="11">
        <f t="shared" si="2"/>
        <v>8</v>
      </c>
      <c r="E13" s="11">
        <f t="shared" si="2"/>
        <v>0</v>
      </c>
      <c r="F13" s="12">
        <v>102</v>
      </c>
      <c r="G13" s="12">
        <v>8</v>
      </c>
      <c r="H13" s="12"/>
      <c r="I13" s="12"/>
      <c r="J13" s="12"/>
      <c r="K13" s="12"/>
    </row>
    <row r="14" spans="1:11" s="133" customFormat="1" ht="22.5" customHeight="1" x14ac:dyDescent="0.35">
      <c r="A14" s="134"/>
      <c r="B14" s="10" t="s">
        <v>86</v>
      </c>
      <c r="C14" s="11">
        <f t="shared" si="2"/>
        <v>102</v>
      </c>
      <c r="D14" s="11">
        <f t="shared" si="2"/>
        <v>37</v>
      </c>
      <c r="E14" s="11">
        <f t="shared" si="2"/>
        <v>0</v>
      </c>
      <c r="F14" s="13">
        <v>102</v>
      </c>
      <c r="G14" s="13">
        <v>37</v>
      </c>
      <c r="H14" s="12"/>
      <c r="I14" s="12"/>
      <c r="J14" s="12"/>
      <c r="K14" s="12"/>
    </row>
    <row r="15" spans="1:11" s="133" customFormat="1" ht="22.5" customHeight="1" x14ac:dyDescent="0.35">
      <c r="A15" s="134"/>
      <c r="B15" s="8" t="s">
        <v>87</v>
      </c>
      <c r="C15" s="9">
        <f t="shared" ref="C15:K15" si="3">SUM(C16:C17)</f>
        <v>401</v>
      </c>
      <c r="D15" s="9">
        <f t="shared" si="3"/>
        <v>138</v>
      </c>
      <c r="E15" s="9">
        <f t="shared" si="3"/>
        <v>5</v>
      </c>
      <c r="F15" s="9">
        <f t="shared" si="3"/>
        <v>401</v>
      </c>
      <c r="G15" s="9">
        <f t="shared" si="3"/>
        <v>138</v>
      </c>
      <c r="H15" s="9">
        <f t="shared" si="3"/>
        <v>5</v>
      </c>
      <c r="I15" s="9">
        <f t="shared" si="3"/>
        <v>0</v>
      </c>
      <c r="J15" s="9">
        <f t="shared" si="3"/>
        <v>0</v>
      </c>
      <c r="K15" s="9">
        <f t="shared" si="3"/>
        <v>0</v>
      </c>
    </row>
    <row r="16" spans="1:11" s="133" customFormat="1" ht="22.5" customHeight="1" x14ac:dyDescent="0.35">
      <c r="A16" s="134"/>
      <c r="B16" s="10" t="s">
        <v>88</v>
      </c>
      <c r="C16" s="14">
        <f t="shared" ref="C16:E17" si="4">F16</f>
        <v>265</v>
      </c>
      <c r="D16" s="14">
        <f t="shared" si="4"/>
        <v>106</v>
      </c>
      <c r="E16" s="14">
        <f t="shared" si="4"/>
        <v>0</v>
      </c>
      <c r="F16" s="15">
        <v>265</v>
      </c>
      <c r="G16" s="15">
        <v>106</v>
      </c>
      <c r="H16" s="15">
        <v>0</v>
      </c>
      <c r="I16" s="12"/>
      <c r="J16" s="12"/>
      <c r="K16" s="12"/>
    </row>
    <row r="17" spans="1:11" s="133" customFormat="1" ht="22.5" customHeight="1" x14ac:dyDescent="0.35">
      <c r="A17" s="134"/>
      <c r="B17" s="10" t="s">
        <v>89</v>
      </c>
      <c r="C17" s="14">
        <f t="shared" si="4"/>
        <v>136</v>
      </c>
      <c r="D17" s="14">
        <f t="shared" si="4"/>
        <v>32</v>
      </c>
      <c r="E17" s="14">
        <f t="shared" si="4"/>
        <v>5</v>
      </c>
      <c r="F17" s="15">
        <v>136</v>
      </c>
      <c r="G17" s="15">
        <v>32</v>
      </c>
      <c r="H17" s="15">
        <v>5</v>
      </c>
      <c r="I17" s="12"/>
      <c r="J17" s="12"/>
      <c r="K17" s="12"/>
    </row>
    <row r="18" spans="1:11" s="133" customFormat="1" ht="22.5" customHeight="1" x14ac:dyDescent="0.35">
      <c r="A18" s="134"/>
      <c r="B18" s="8" t="s">
        <v>90</v>
      </c>
      <c r="C18" s="9">
        <f t="shared" ref="C18:K18" si="5">SUM(C19:C23)</f>
        <v>401</v>
      </c>
      <c r="D18" s="9">
        <f t="shared" si="5"/>
        <v>138</v>
      </c>
      <c r="E18" s="9">
        <f t="shared" si="5"/>
        <v>5</v>
      </c>
      <c r="F18" s="9">
        <f t="shared" si="5"/>
        <v>401</v>
      </c>
      <c r="G18" s="9">
        <f t="shared" si="5"/>
        <v>138</v>
      </c>
      <c r="H18" s="9">
        <f t="shared" si="5"/>
        <v>5</v>
      </c>
      <c r="I18" s="9">
        <f t="shared" si="5"/>
        <v>0</v>
      </c>
      <c r="J18" s="9">
        <f t="shared" si="5"/>
        <v>0</v>
      </c>
      <c r="K18" s="9">
        <f t="shared" si="5"/>
        <v>0</v>
      </c>
    </row>
    <row r="19" spans="1:11" s="133" customFormat="1" ht="22.5" customHeight="1" x14ac:dyDescent="0.35">
      <c r="A19" s="134"/>
      <c r="B19" s="10" t="s">
        <v>91</v>
      </c>
      <c r="C19" s="14">
        <f t="shared" ref="C19:E23" si="6">F19</f>
        <v>99</v>
      </c>
      <c r="D19" s="14">
        <f t="shared" si="6"/>
        <v>52</v>
      </c>
      <c r="E19" s="14">
        <f t="shared" si="6"/>
        <v>0</v>
      </c>
      <c r="F19" s="12">
        <v>99</v>
      </c>
      <c r="G19" s="12">
        <v>52</v>
      </c>
      <c r="H19" s="12">
        <v>0</v>
      </c>
      <c r="I19" s="12"/>
      <c r="J19" s="12"/>
      <c r="K19" s="12"/>
    </row>
    <row r="20" spans="1:11" s="133" customFormat="1" ht="22.5" customHeight="1" x14ac:dyDescent="0.35">
      <c r="A20" s="134"/>
      <c r="B20" s="10" t="s">
        <v>92</v>
      </c>
      <c r="C20" s="14">
        <f t="shared" si="6"/>
        <v>245</v>
      </c>
      <c r="D20" s="14">
        <f t="shared" si="6"/>
        <v>85</v>
      </c>
      <c r="E20" s="14">
        <f t="shared" si="6"/>
        <v>5</v>
      </c>
      <c r="F20" s="12">
        <v>245</v>
      </c>
      <c r="G20" s="12">
        <v>85</v>
      </c>
      <c r="H20" s="12">
        <v>5</v>
      </c>
      <c r="I20" s="12"/>
      <c r="J20" s="12"/>
      <c r="K20" s="12"/>
    </row>
    <row r="21" spans="1:11" s="133" customFormat="1" ht="22.5" customHeight="1" x14ac:dyDescent="0.35">
      <c r="A21" s="134"/>
      <c r="B21" s="10" t="s">
        <v>93</v>
      </c>
      <c r="C21" s="14">
        <f t="shared" si="6"/>
        <v>22</v>
      </c>
      <c r="D21" s="14">
        <f t="shared" si="6"/>
        <v>0</v>
      </c>
      <c r="E21" s="14">
        <f t="shared" si="6"/>
        <v>0</v>
      </c>
      <c r="F21" s="12">
        <v>22</v>
      </c>
      <c r="G21" s="12">
        <v>0</v>
      </c>
      <c r="H21" s="12">
        <v>0</v>
      </c>
      <c r="I21" s="12"/>
      <c r="J21" s="12"/>
      <c r="K21" s="12"/>
    </row>
    <row r="22" spans="1:11" s="133" customFormat="1" ht="22.5" customHeight="1" x14ac:dyDescent="0.35">
      <c r="A22" s="134"/>
      <c r="B22" s="10" t="s">
        <v>94</v>
      </c>
      <c r="C22" s="14">
        <f t="shared" si="6"/>
        <v>35</v>
      </c>
      <c r="D22" s="14">
        <f t="shared" si="6"/>
        <v>1</v>
      </c>
      <c r="E22" s="14">
        <f t="shared" si="6"/>
        <v>0</v>
      </c>
      <c r="F22" s="12">
        <v>35</v>
      </c>
      <c r="G22" s="12">
        <v>1</v>
      </c>
      <c r="H22" s="12">
        <v>0</v>
      </c>
      <c r="I22" s="12"/>
      <c r="J22" s="12"/>
      <c r="K22" s="12"/>
    </row>
    <row r="23" spans="1:11" s="133" customFormat="1" ht="22.5" customHeight="1" x14ac:dyDescent="0.35">
      <c r="A23" s="134"/>
      <c r="B23" s="10" t="s">
        <v>95</v>
      </c>
      <c r="C23" s="14">
        <f t="shared" si="6"/>
        <v>0</v>
      </c>
      <c r="D23" s="14">
        <f t="shared" si="6"/>
        <v>0</v>
      </c>
      <c r="E23" s="14">
        <f t="shared" si="6"/>
        <v>0</v>
      </c>
      <c r="F23" s="12">
        <v>0</v>
      </c>
      <c r="G23" s="12">
        <v>0</v>
      </c>
      <c r="H23" s="12">
        <v>0</v>
      </c>
      <c r="I23" s="12"/>
      <c r="J23" s="12"/>
      <c r="K23" s="12"/>
    </row>
  </sheetData>
  <mergeCells count="14">
    <mergeCell ref="F6:F7"/>
    <mergeCell ref="G6:H6"/>
    <mergeCell ref="I6:I7"/>
    <mergeCell ref="J6:K6"/>
    <mergeCell ref="J1:K1"/>
    <mergeCell ref="A2:K2"/>
    <mergeCell ref="A3:K3"/>
    <mergeCell ref="I4:K4"/>
    <mergeCell ref="B5:B7"/>
    <mergeCell ref="C5:C7"/>
    <mergeCell ref="D5:E5"/>
    <mergeCell ref="F5:K5"/>
    <mergeCell ref="D6:D7"/>
    <mergeCell ref="E6:E7"/>
  </mergeCells>
  <printOptions horizontalCentered="1"/>
  <pageMargins left="0.39370078740157483" right="0.28000000000000003" top="0.5" bottom="0.49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workbookViewId="0">
      <selection activeCell="A5" sqref="A5:A6"/>
    </sheetView>
  </sheetViews>
  <sheetFormatPr defaultColWidth="8.08984375" defaultRowHeight="15.6" x14ac:dyDescent="0.3"/>
  <cols>
    <col min="1" max="1" width="57.36328125" style="1" customWidth="1"/>
    <col min="2" max="6" width="10.54296875" style="1" customWidth="1"/>
    <col min="7" max="16384" width="8.08984375" style="1"/>
  </cols>
  <sheetData>
    <row r="1" spans="1:7" ht="16.2" x14ac:dyDescent="0.35">
      <c r="F1" s="2" t="s">
        <v>151</v>
      </c>
    </row>
    <row r="2" spans="1:7" ht="15" customHeight="1" x14ac:dyDescent="0.3">
      <c r="A2" s="207" t="s">
        <v>97</v>
      </c>
      <c r="B2" s="207"/>
      <c r="C2" s="207"/>
      <c r="D2" s="207"/>
      <c r="E2" s="207"/>
      <c r="F2" s="207"/>
    </row>
    <row r="3" spans="1:7" x14ac:dyDescent="0.3">
      <c r="A3" s="208" t="s">
        <v>519</v>
      </c>
      <c r="B3" s="208"/>
      <c r="C3" s="208"/>
      <c r="D3" s="208"/>
      <c r="E3" s="208"/>
      <c r="F3" s="208"/>
    </row>
    <row r="4" spans="1:7" ht="22.8" customHeight="1" x14ac:dyDescent="0.3">
      <c r="D4" s="209" t="s">
        <v>74</v>
      </c>
      <c r="E4" s="209"/>
      <c r="F4" s="209"/>
    </row>
    <row r="5" spans="1:7" ht="30.75" customHeight="1" x14ac:dyDescent="0.3">
      <c r="A5" s="205" t="s">
        <v>98</v>
      </c>
      <c r="B5" s="205" t="s">
        <v>75</v>
      </c>
      <c r="C5" s="205" t="s">
        <v>77</v>
      </c>
      <c r="D5" s="205"/>
      <c r="E5" s="205" t="s">
        <v>99</v>
      </c>
      <c r="F5" s="205"/>
    </row>
    <row r="6" spans="1:7" ht="42" customHeight="1" x14ac:dyDescent="0.3">
      <c r="A6" s="205"/>
      <c r="B6" s="205"/>
      <c r="C6" s="5" t="s">
        <v>78</v>
      </c>
      <c r="D6" s="5" t="s">
        <v>79</v>
      </c>
      <c r="E6" s="5" t="s">
        <v>100</v>
      </c>
      <c r="F6" s="5" t="s">
        <v>101</v>
      </c>
    </row>
    <row r="7" spans="1:7" s="131" customFormat="1" ht="26.25" customHeight="1" x14ac:dyDescent="0.35">
      <c r="A7" s="130" t="s">
        <v>81</v>
      </c>
      <c r="B7" s="130">
        <v>1</v>
      </c>
      <c r="C7" s="130">
        <v>2</v>
      </c>
      <c r="D7" s="130">
        <v>3</v>
      </c>
      <c r="E7" s="130">
        <v>4</v>
      </c>
      <c r="F7" s="130">
        <v>5</v>
      </c>
    </row>
    <row r="8" spans="1:7" s="133" customFormat="1" ht="28.5" customHeight="1" x14ac:dyDescent="0.35">
      <c r="A8" s="137" t="s">
        <v>102</v>
      </c>
      <c r="B8" s="16">
        <f>B9+B10</f>
        <v>185</v>
      </c>
      <c r="C8" s="16">
        <f>C9+C10</f>
        <v>45</v>
      </c>
      <c r="D8" s="16">
        <f>D9+D10</f>
        <v>0</v>
      </c>
      <c r="E8" s="16">
        <f>E9+E10</f>
        <v>0</v>
      </c>
      <c r="F8" s="16">
        <f>F9+F10</f>
        <v>185</v>
      </c>
    </row>
    <row r="9" spans="1:7" s="133" customFormat="1" ht="27.6" customHeight="1" x14ac:dyDescent="0.35">
      <c r="A9" s="136" t="s">
        <v>521</v>
      </c>
      <c r="B9" s="17">
        <v>7</v>
      </c>
      <c r="C9" s="16">
        <v>3</v>
      </c>
      <c r="D9" s="19">
        <v>0</v>
      </c>
      <c r="E9" s="19"/>
      <c r="F9" s="18">
        <v>7</v>
      </c>
    </row>
    <row r="10" spans="1:7" s="133" customFormat="1" ht="40.200000000000003" customHeight="1" x14ac:dyDescent="0.35">
      <c r="A10" s="136" t="s">
        <v>520</v>
      </c>
      <c r="B10" s="20">
        <v>178</v>
      </c>
      <c r="C10" s="20">
        <v>42</v>
      </c>
      <c r="D10" s="19"/>
      <c r="E10" s="19"/>
      <c r="F10" s="18">
        <v>178</v>
      </c>
    </row>
    <row r="11" spans="1:7" s="133" customFormat="1" ht="27.6" customHeight="1" x14ac:dyDescent="0.35">
      <c r="A11" s="137" t="s">
        <v>103</v>
      </c>
      <c r="B11" s="21">
        <f>B12+B13+B14+B15+B16</f>
        <v>185</v>
      </c>
      <c r="C11" s="21">
        <f>C12+C13+C14+C15+C16</f>
        <v>45</v>
      </c>
      <c r="D11" s="21">
        <f>D12+D13+D14+D15+D16</f>
        <v>0</v>
      </c>
      <c r="E11" s="21">
        <f>E12+E13+E14+E15+E16</f>
        <v>0</v>
      </c>
      <c r="F11" s="21">
        <f>F12+F13+F14+F15+F16</f>
        <v>185</v>
      </c>
      <c r="G11" s="135"/>
    </row>
    <row r="12" spans="1:7" s="133" customFormat="1" ht="27.6" customHeight="1" x14ac:dyDescent="0.35">
      <c r="A12" s="134" t="s">
        <v>91</v>
      </c>
      <c r="B12" s="22">
        <f>F12</f>
        <v>85</v>
      </c>
      <c r="C12" s="22">
        <v>24</v>
      </c>
      <c r="D12" s="23"/>
      <c r="E12" s="19"/>
      <c r="F12" s="24">
        <f>82+3</f>
        <v>85</v>
      </c>
    </row>
    <row r="13" spans="1:7" s="133" customFormat="1" ht="27.6" customHeight="1" x14ac:dyDescent="0.35">
      <c r="A13" s="134" t="s">
        <v>92</v>
      </c>
      <c r="B13" s="22">
        <f>F13</f>
        <v>98</v>
      </c>
      <c r="C13" s="22">
        <v>21</v>
      </c>
      <c r="D13" s="23"/>
      <c r="E13" s="19"/>
      <c r="F13" s="24">
        <f>94+4</f>
        <v>98</v>
      </c>
    </row>
    <row r="14" spans="1:7" s="133" customFormat="1" ht="27.6" customHeight="1" x14ac:dyDescent="0.35">
      <c r="A14" s="134" t="s">
        <v>104</v>
      </c>
      <c r="B14" s="22">
        <f>F14</f>
        <v>0</v>
      </c>
      <c r="C14" s="22">
        <v>0</v>
      </c>
      <c r="D14" s="23"/>
      <c r="E14" s="19"/>
      <c r="F14" s="24">
        <v>0</v>
      </c>
    </row>
    <row r="15" spans="1:7" s="133" customFormat="1" ht="27.6" customHeight="1" x14ac:dyDescent="0.35">
      <c r="A15" s="134" t="s">
        <v>105</v>
      </c>
      <c r="B15" s="22">
        <f>F15</f>
        <v>2</v>
      </c>
      <c r="C15" s="22">
        <v>0</v>
      </c>
      <c r="D15" s="23"/>
      <c r="E15" s="19"/>
      <c r="F15" s="24">
        <v>2</v>
      </c>
    </row>
    <row r="16" spans="1:7" s="133" customFormat="1" ht="27.6" customHeight="1" x14ac:dyDescent="0.35">
      <c r="A16" s="134" t="s">
        <v>106</v>
      </c>
      <c r="B16" s="22">
        <f>F16</f>
        <v>0</v>
      </c>
      <c r="C16" s="22">
        <v>0</v>
      </c>
      <c r="D16" s="19"/>
      <c r="E16" s="19"/>
      <c r="F16" s="24">
        <v>0</v>
      </c>
    </row>
  </sheetData>
  <mergeCells count="7">
    <mergeCell ref="A2:F2"/>
    <mergeCell ref="A3:F3"/>
    <mergeCell ref="D4:F4"/>
    <mergeCell ref="A5:A6"/>
    <mergeCell ref="B5:B6"/>
    <mergeCell ref="C5:D5"/>
    <mergeCell ref="E5:F5"/>
  </mergeCells>
  <printOptions horizontalCentered="1"/>
  <pageMargins left="0.39370078740157483" right="0.2" top="0.54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8"/>
  <sheetViews>
    <sheetView zoomScaleNormal="100" zoomScaleSheetLayoutView="85" workbookViewId="0">
      <pane ySplit="8" topLeftCell="A13" activePane="bottomLeft" state="frozen"/>
      <selection pane="bottomLeft" activeCell="G7" sqref="G7:H7"/>
    </sheetView>
  </sheetViews>
  <sheetFormatPr defaultColWidth="17.6328125" defaultRowHeight="15.6" x14ac:dyDescent="0.35"/>
  <cols>
    <col min="1" max="1" width="3.81640625" style="25" bestFit="1" customWidth="1"/>
    <col min="2" max="2" width="29.08984375" style="25" bestFit="1" customWidth="1"/>
    <col min="3" max="3" width="11.453125" style="25" bestFit="1" customWidth="1"/>
    <col min="4" max="4" width="9.08984375" style="25" bestFit="1" customWidth="1"/>
    <col min="5" max="5" width="7.90625" style="25" bestFit="1" customWidth="1"/>
    <col min="6" max="6" width="8.81640625" style="25" bestFit="1" customWidth="1"/>
    <col min="7" max="7" width="5.453125" style="25" customWidth="1"/>
    <col min="8" max="8" width="8.81640625" style="25" bestFit="1" customWidth="1"/>
    <col min="9" max="9" width="6.54296875" style="25" customWidth="1"/>
    <col min="10" max="10" width="7.90625" style="25" bestFit="1" customWidth="1"/>
    <col min="11" max="11" width="5.453125" style="25" customWidth="1"/>
    <col min="12" max="12" width="8.81640625" style="25" bestFit="1" customWidth="1"/>
    <col min="13" max="13" width="5.6328125" style="25" customWidth="1"/>
    <col min="14" max="14" width="7.90625" style="25" bestFit="1" customWidth="1"/>
    <col min="15" max="248" width="8.08984375" style="25" customWidth="1"/>
    <col min="249" max="249" width="4.453125" style="25" customWidth="1"/>
    <col min="250" max="256" width="17.6328125" style="25"/>
    <col min="257" max="257" width="4.453125" style="25" customWidth="1"/>
    <col min="258" max="258" width="23.08984375" style="25" customWidth="1"/>
    <col min="259" max="259" width="8.6328125" style="25" customWidth="1"/>
    <col min="260" max="260" width="8.81640625" style="25" customWidth="1"/>
    <col min="261" max="261" width="5.90625" style="25" customWidth="1"/>
    <col min="262" max="262" width="7.453125" style="25" bestFit="1" customWidth="1"/>
    <col min="263" max="263" width="6.36328125" style="25" customWidth="1"/>
    <col min="264" max="264" width="7.6328125" style="25" customWidth="1"/>
    <col min="265" max="265" width="6.08984375" style="25" customWidth="1"/>
    <col min="266" max="266" width="7" style="25" customWidth="1"/>
    <col min="267" max="267" width="4.81640625" style="25" customWidth="1"/>
    <col min="268" max="268" width="6.90625" style="25" customWidth="1"/>
    <col min="269" max="269" width="4.36328125" style="25" customWidth="1"/>
    <col min="270" max="270" width="6.453125" style="25" customWidth="1"/>
    <col min="271" max="504" width="8.08984375" style="25" customWidth="1"/>
    <col min="505" max="505" width="4.453125" style="25" customWidth="1"/>
    <col min="506" max="512" width="17.6328125" style="25"/>
    <col min="513" max="513" width="4.453125" style="25" customWidth="1"/>
    <col min="514" max="514" width="23.08984375" style="25" customWidth="1"/>
    <col min="515" max="515" width="8.6328125" style="25" customWidth="1"/>
    <col min="516" max="516" width="8.81640625" style="25" customWidth="1"/>
    <col min="517" max="517" width="5.90625" style="25" customWidth="1"/>
    <col min="518" max="518" width="7.453125" style="25" bestFit="1" customWidth="1"/>
    <col min="519" max="519" width="6.36328125" style="25" customWidth="1"/>
    <col min="520" max="520" width="7.6328125" style="25" customWidth="1"/>
    <col min="521" max="521" width="6.08984375" style="25" customWidth="1"/>
    <col min="522" max="522" width="7" style="25" customWidth="1"/>
    <col min="523" max="523" width="4.81640625" style="25" customWidth="1"/>
    <col min="524" max="524" width="6.90625" style="25" customWidth="1"/>
    <col min="525" max="525" width="4.36328125" style="25" customWidth="1"/>
    <col min="526" max="526" width="6.453125" style="25" customWidth="1"/>
    <col min="527" max="760" width="8.08984375" style="25" customWidth="1"/>
    <col min="761" max="761" width="4.453125" style="25" customWidth="1"/>
    <col min="762" max="768" width="17.6328125" style="25"/>
    <col min="769" max="769" width="4.453125" style="25" customWidth="1"/>
    <col min="770" max="770" width="23.08984375" style="25" customWidth="1"/>
    <col min="771" max="771" width="8.6328125" style="25" customWidth="1"/>
    <col min="772" max="772" width="8.81640625" style="25" customWidth="1"/>
    <col min="773" max="773" width="5.90625" style="25" customWidth="1"/>
    <col min="774" max="774" width="7.453125" style="25" bestFit="1" customWidth="1"/>
    <col min="775" max="775" width="6.36328125" style="25" customWidth="1"/>
    <col min="776" max="776" width="7.6328125" style="25" customWidth="1"/>
    <col min="777" max="777" width="6.08984375" style="25" customWidth="1"/>
    <col min="778" max="778" width="7" style="25" customWidth="1"/>
    <col min="779" max="779" width="4.81640625" style="25" customWidth="1"/>
    <col min="780" max="780" width="6.90625" style="25" customWidth="1"/>
    <col min="781" max="781" width="4.36328125" style="25" customWidth="1"/>
    <col min="782" max="782" width="6.453125" style="25" customWidth="1"/>
    <col min="783" max="1016" width="8.08984375" style="25" customWidth="1"/>
    <col min="1017" max="1017" width="4.453125" style="25" customWidth="1"/>
    <col min="1018" max="1024" width="17.6328125" style="25"/>
    <col min="1025" max="1025" width="4.453125" style="25" customWidth="1"/>
    <col min="1026" max="1026" width="23.08984375" style="25" customWidth="1"/>
    <col min="1027" max="1027" width="8.6328125" style="25" customWidth="1"/>
    <col min="1028" max="1028" width="8.81640625" style="25" customWidth="1"/>
    <col min="1029" max="1029" width="5.90625" style="25" customWidth="1"/>
    <col min="1030" max="1030" width="7.453125" style="25" bestFit="1" customWidth="1"/>
    <col min="1031" max="1031" width="6.36328125" style="25" customWidth="1"/>
    <col min="1032" max="1032" width="7.6328125" style="25" customWidth="1"/>
    <col min="1033" max="1033" width="6.08984375" style="25" customWidth="1"/>
    <col min="1034" max="1034" width="7" style="25" customWidth="1"/>
    <col min="1035" max="1035" width="4.81640625" style="25" customWidth="1"/>
    <col min="1036" max="1036" width="6.90625" style="25" customWidth="1"/>
    <col min="1037" max="1037" width="4.36328125" style="25" customWidth="1"/>
    <col min="1038" max="1038" width="6.453125" style="25" customWidth="1"/>
    <col min="1039" max="1272" width="8.08984375" style="25" customWidth="1"/>
    <col min="1273" max="1273" width="4.453125" style="25" customWidth="1"/>
    <col min="1274" max="1280" width="17.6328125" style="25"/>
    <col min="1281" max="1281" width="4.453125" style="25" customWidth="1"/>
    <col min="1282" max="1282" width="23.08984375" style="25" customWidth="1"/>
    <col min="1283" max="1283" width="8.6328125" style="25" customWidth="1"/>
    <col min="1284" max="1284" width="8.81640625" style="25" customWidth="1"/>
    <col min="1285" max="1285" width="5.90625" style="25" customWidth="1"/>
    <col min="1286" max="1286" width="7.453125" style="25" bestFit="1" customWidth="1"/>
    <col min="1287" max="1287" width="6.36328125" style="25" customWidth="1"/>
    <col min="1288" max="1288" width="7.6328125" style="25" customWidth="1"/>
    <col min="1289" max="1289" width="6.08984375" style="25" customWidth="1"/>
    <col min="1290" max="1290" width="7" style="25" customWidth="1"/>
    <col min="1291" max="1291" width="4.81640625" style="25" customWidth="1"/>
    <col min="1292" max="1292" width="6.90625" style="25" customWidth="1"/>
    <col min="1293" max="1293" width="4.36328125" style="25" customWidth="1"/>
    <col min="1294" max="1294" width="6.453125" style="25" customWidth="1"/>
    <col min="1295" max="1528" width="8.08984375" style="25" customWidth="1"/>
    <col min="1529" max="1529" width="4.453125" style="25" customWidth="1"/>
    <col min="1530" max="1536" width="17.6328125" style="25"/>
    <col min="1537" max="1537" width="4.453125" style="25" customWidth="1"/>
    <col min="1538" max="1538" width="23.08984375" style="25" customWidth="1"/>
    <col min="1539" max="1539" width="8.6328125" style="25" customWidth="1"/>
    <col min="1540" max="1540" width="8.81640625" style="25" customWidth="1"/>
    <col min="1541" max="1541" width="5.90625" style="25" customWidth="1"/>
    <col min="1542" max="1542" width="7.453125" style="25" bestFit="1" customWidth="1"/>
    <col min="1543" max="1543" width="6.36328125" style="25" customWidth="1"/>
    <col min="1544" max="1544" width="7.6328125" style="25" customWidth="1"/>
    <col min="1545" max="1545" width="6.08984375" style="25" customWidth="1"/>
    <col min="1546" max="1546" width="7" style="25" customWidth="1"/>
    <col min="1547" max="1547" width="4.81640625" style="25" customWidth="1"/>
    <col min="1548" max="1548" width="6.90625" style="25" customWidth="1"/>
    <col min="1549" max="1549" width="4.36328125" style="25" customWidth="1"/>
    <col min="1550" max="1550" width="6.453125" style="25" customWidth="1"/>
    <col min="1551" max="1784" width="8.08984375" style="25" customWidth="1"/>
    <col min="1785" max="1785" width="4.453125" style="25" customWidth="1"/>
    <col min="1786" max="1792" width="17.6328125" style="25"/>
    <col min="1793" max="1793" width="4.453125" style="25" customWidth="1"/>
    <col min="1794" max="1794" width="23.08984375" style="25" customWidth="1"/>
    <col min="1795" max="1795" width="8.6328125" style="25" customWidth="1"/>
    <col min="1796" max="1796" width="8.81640625" style="25" customWidth="1"/>
    <col min="1797" max="1797" width="5.90625" style="25" customWidth="1"/>
    <col min="1798" max="1798" width="7.453125" style="25" bestFit="1" customWidth="1"/>
    <col min="1799" max="1799" width="6.36328125" style="25" customWidth="1"/>
    <col min="1800" max="1800" width="7.6328125" style="25" customWidth="1"/>
    <col min="1801" max="1801" width="6.08984375" style="25" customWidth="1"/>
    <col min="1802" max="1802" width="7" style="25" customWidth="1"/>
    <col min="1803" max="1803" width="4.81640625" style="25" customWidth="1"/>
    <col min="1804" max="1804" width="6.90625" style="25" customWidth="1"/>
    <col min="1805" max="1805" width="4.36328125" style="25" customWidth="1"/>
    <col min="1806" max="1806" width="6.453125" style="25" customWidth="1"/>
    <col min="1807" max="2040" width="8.08984375" style="25" customWidth="1"/>
    <col min="2041" max="2041" width="4.453125" style="25" customWidth="1"/>
    <col min="2042" max="2048" width="17.6328125" style="25"/>
    <col min="2049" max="2049" width="4.453125" style="25" customWidth="1"/>
    <col min="2050" max="2050" width="23.08984375" style="25" customWidth="1"/>
    <col min="2051" max="2051" width="8.6328125" style="25" customWidth="1"/>
    <col min="2052" max="2052" width="8.81640625" style="25" customWidth="1"/>
    <col min="2053" max="2053" width="5.90625" style="25" customWidth="1"/>
    <col min="2054" max="2054" width="7.453125" style="25" bestFit="1" customWidth="1"/>
    <col min="2055" max="2055" width="6.36328125" style="25" customWidth="1"/>
    <col min="2056" max="2056" width="7.6328125" style="25" customWidth="1"/>
    <col min="2057" max="2057" width="6.08984375" style="25" customWidth="1"/>
    <col min="2058" max="2058" width="7" style="25" customWidth="1"/>
    <col min="2059" max="2059" width="4.81640625" style="25" customWidth="1"/>
    <col min="2060" max="2060" width="6.90625" style="25" customWidth="1"/>
    <col min="2061" max="2061" width="4.36328125" style="25" customWidth="1"/>
    <col min="2062" max="2062" width="6.453125" style="25" customWidth="1"/>
    <col min="2063" max="2296" width="8.08984375" style="25" customWidth="1"/>
    <col min="2297" max="2297" width="4.453125" style="25" customWidth="1"/>
    <col min="2298" max="2304" width="17.6328125" style="25"/>
    <col min="2305" max="2305" width="4.453125" style="25" customWidth="1"/>
    <col min="2306" max="2306" width="23.08984375" style="25" customWidth="1"/>
    <col min="2307" max="2307" width="8.6328125" style="25" customWidth="1"/>
    <col min="2308" max="2308" width="8.81640625" style="25" customWidth="1"/>
    <col min="2309" max="2309" width="5.90625" style="25" customWidth="1"/>
    <col min="2310" max="2310" width="7.453125" style="25" bestFit="1" customWidth="1"/>
    <col min="2311" max="2311" width="6.36328125" style="25" customWidth="1"/>
    <col min="2312" max="2312" width="7.6328125" style="25" customWidth="1"/>
    <col min="2313" max="2313" width="6.08984375" style="25" customWidth="1"/>
    <col min="2314" max="2314" width="7" style="25" customWidth="1"/>
    <col min="2315" max="2315" width="4.81640625" style="25" customWidth="1"/>
    <col min="2316" max="2316" width="6.90625" style="25" customWidth="1"/>
    <col min="2317" max="2317" width="4.36328125" style="25" customWidth="1"/>
    <col min="2318" max="2318" width="6.453125" style="25" customWidth="1"/>
    <col min="2319" max="2552" width="8.08984375" style="25" customWidth="1"/>
    <col min="2553" max="2553" width="4.453125" style="25" customWidth="1"/>
    <col min="2554" max="2560" width="17.6328125" style="25"/>
    <col min="2561" max="2561" width="4.453125" style="25" customWidth="1"/>
    <col min="2562" max="2562" width="23.08984375" style="25" customWidth="1"/>
    <col min="2563" max="2563" width="8.6328125" style="25" customWidth="1"/>
    <col min="2564" max="2564" width="8.81640625" style="25" customWidth="1"/>
    <col min="2565" max="2565" width="5.90625" style="25" customWidth="1"/>
    <col min="2566" max="2566" width="7.453125" style="25" bestFit="1" customWidth="1"/>
    <col min="2567" max="2567" width="6.36328125" style="25" customWidth="1"/>
    <col min="2568" max="2568" width="7.6328125" style="25" customWidth="1"/>
    <col min="2569" max="2569" width="6.08984375" style="25" customWidth="1"/>
    <col min="2570" max="2570" width="7" style="25" customWidth="1"/>
    <col min="2571" max="2571" width="4.81640625" style="25" customWidth="1"/>
    <col min="2572" max="2572" width="6.90625" style="25" customWidth="1"/>
    <col min="2573" max="2573" width="4.36328125" style="25" customWidth="1"/>
    <col min="2574" max="2574" width="6.453125" style="25" customWidth="1"/>
    <col min="2575" max="2808" width="8.08984375" style="25" customWidth="1"/>
    <col min="2809" max="2809" width="4.453125" style="25" customWidth="1"/>
    <col min="2810" max="2816" width="17.6328125" style="25"/>
    <col min="2817" max="2817" width="4.453125" style="25" customWidth="1"/>
    <col min="2818" max="2818" width="23.08984375" style="25" customWidth="1"/>
    <col min="2819" max="2819" width="8.6328125" style="25" customWidth="1"/>
    <col min="2820" max="2820" width="8.81640625" style="25" customWidth="1"/>
    <col min="2821" max="2821" width="5.90625" style="25" customWidth="1"/>
    <col min="2822" max="2822" width="7.453125" style="25" bestFit="1" customWidth="1"/>
    <col min="2823" max="2823" width="6.36328125" style="25" customWidth="1"/>
    <col min="2824" max="2824" width="7.6328125" style="25" customWidth="1"/>
    <col min="2825" max="2825" width="6.08984375" style="25" customWidth="1"/>
    <col min="2826" max="2826" width="7" style="25" customWidth="1"/>
    <col min="2827" max="2827" width="4.81640625" style="25" customWidth="1"/>
    <col min="2828" max="2828" width="6.90625" style="25" customWidth="1"/>
    <col min="2829" max="2829" width="4.36328125" style="25" customWidth="1"/>
    <col min="2830" max="2830" width="6.453125" style="25" customWidth="1"/>
    <col min="2831" max="3064" width="8.08984375" style="25" customWidth="1"/>
    <col min="3065" max="3065" width="4.453125" style="25" customWidth="1"/>
    <col min="3066" max="3072" width="17.6328125" style="25"/>
    <col min="3073" max="3073" width="4.453125" style="25" customWidth="1"/>
    <col min="3074" max="3074" width="23.08984375" style="25" customWidth="1"/>
    <col min="3075" max="3075" width="8.6328125" style="25" customWidth="1"/>
    <col min="3076" max="3076" width="8.81640625" style="25" customWidth="1"/>
    <col min="3077" max="3077" width="5.90625" style="25" customWidth="1"/>
    <col min="3078" max="3078" width="7.453125" style="25" bestFit="1" customWidth="1"/>
    <col min="3079" max="3079" width="6.36328125" style="25" customWidth="1"/>
    <col min="3080" max="3080" width="7.6328125" style="25" customWidth="1"/>
    <col min="3081" max="3081" width="6.08984375" style="25" customWidth="1"/>
    <col min="3082" max="3082" width="7" style="25" customWidth="1"/>
    <col min="3083" max="3083" width="4.81640625" style="25" customWidth="1"/>
    <col min="3084" max="3084" width="6.90625" style="25" customWidth="1"/>
    <col min="3085" max="3085" width="4.36328125" style="25" customWidth="1"/>
    <col min="3086" max="3086" width="6.453125" style="25" customWidth="1"/>
    <col min="3087" max="3320" width="8.08984375" style="25" customWidth="1"/>
    <col min="3321" max="3321" width="4.453125" style="25" customWidth="1"/>
    <col min="3322" max="3328" width="17.6328125" style="25"/>
    <col min="3329" max="3329" width="4.453125" style="25" customWidth="1"/>
    <col min="3330" max="3330" width="23.08984375" style="25" customWidth="1"/>
    <col min="3331" max="3331" width="8.6328125" style="25" customWidth="1"/>
    <col min="3332" max="3332" width="8.81640625" style="25" customWidth="1"/>
    <col min="3333" max="3333" width="5.90625" style="25" customWidth="1"/>
    <col min="3334" max="3334" width="7.453125" style="25" bestFit="1" customWidth="1"/>
    <col min="3335" max="3335" width="6.36328125" style="25" customWidth="1"/>
    <col min="3336" max="3336" width="7.6328125" style="25" customWidth="1"/>
    <col min="3337" max="3337" width="6.08984375" style="25" customWidth="1"/>
    <col min="3338" max="3338" width="7" style="25" customWidth="1"/>
    <col min="3339" max="3339" width="4.81640625" style="25" customWidth="1"/>
    <col min="3340" max="3340" width="6.90625" style="25" customWidth="1"/>
    <col min="3341" max="3341" width="4.36328125" style="25" customWidth="1"/>
    <col min="3342" max="3342" width="6.453125" style="25" customWidth="1"/>
    <col min="3343" max="3576" width="8.08984375" style="25" customWidth="1"/>
    <col min="3577" max="3577" width="4.453125" style="25" customWidth="1"/>
    <col min="3578" max="3584" width="17.6328125" style="25"/>
    <col min="3585" max="3585" width="4.453125" style="25" customWidth="1"/>
    <col min="3586" max="3586" width="23.08984375" style="25" customWidth="1"/>
    <col min="3587" max="3587" width="8.6328125" style="25" customWidth="1"/>
    <col min="3588" max="3588" width="8.81640625" style="25" customWidth="1"/>
    <col min="3589" max="3589" width="5.90625" style="25" customWidth="1"/>
    <col min="3590" max="3590" width="7.453125" style="25" bestFit="1" customWidth="1"/>
    <col min="3591" max="3591" width="6.36328125" style="25" customWidth="1"/>
    <col min="3592" max="3592" width="7.6328125" style="25" customWidth="1"/>
    <col min="3593" max="3593" width="6.08984375" style="25" customWidth="1"/>
    <col min="3594" max="3594" width="7" style="25" customWidth="1"/>
    <col min="3595" max="3595" width="4.81640625" style="25" customWidth="1"/>
    <col min="3596" max="3596" width="6.90625" style="25" customWidth="1"/>
    <col min="3597" max="3597" width="4.36328125" style="25" customWidth="1"/>
    <col min="3598" max="3598" width="6.453125" style="25" customWidth="1"/>
    <col min="3599" max="3832" width="8.08984375" style="25" customWidth="1"/>
    <col min="3833" max="3833" width="4.453125" style="25" customWidth="1"/>
    <col min="3834" max="3840" width="17.6328125" style="25"/>
    <col min="3841" max="3841" width="4.453125" style="25" customWidth="1"/>
    <col min="3842" max="3842" width="23.08984375" style="25" customWidth="1"/>
    <col min="3843" max="3843" width="8.6328125" style="25" customWidth="1"/>
    <col min="3844" max="3844" width="8.81640625" style="25" customWidth="1"/>
    <col min="3845" max="3845" width="5.90625" style="25" customWidth="1"/>
    <col min="3846" max="3846" width="7.453125" style="25" bestFit="1" customWidth="1"/>
    <col min="3847" max="3847" width="6.36328125" style="25" customWidth="1"/>
    <col min="3848" max="3848" width="7.6328125" style="25" customWidth="1"/>
    <col min="3849" max="3849" width="6.08984375" style="25" customWidth="1"/>
    <col min="3850" max="3850" width="7" style="25" customWidth="1"/>
    <col min="3851" max="3851" width="4.81640625" style="25" customWidth="1"/>
    <col min="3852" max="3852" width="6.90625" style="25" customWidth="1"/>
    <col min="3853" max="3853" width="4.36328125" style="25" customWidth="1"/>
    <col min="3854" max="3854" width="6.453125" style="25" customWidth="1"/>
    <col min="3855" max="4088" width="8.08984375" style="25" customWidth="1"/>
    <col min="4089" max="4089" width="4.453125" style="25" customWidth="1"/>
    <col min="4090" max="4096" width="17.6328125" style="25"/>
    <col min="4097" max="4097" width="4.453125" style="25" customWidth="1"/>
    <col min="4098" max="4098" width="23.08984375" style="25" customWidth="1"/>
    <col min="4099" max="4099" width="8.6328125" style="25" customWidth="1"/>
    <col min="4100" max="4100" width="8.81640625" style="25" customWidth="1"/>
    <col min="4101" max="4101" width="5.90625" style="25" customWidth="1"/>
    <col min="4102" max="4102" width="7.453125" style="25" bestFit="1" customWidth="1"/>
    <col min="4103" max="4103" width="6.36328125" style="25" customWidth="1"/>
    <col min="4104" max="4104" width="7.6328125" style="25" customWidth="1"/>
    <col min="4105" max="4105" width="6.08984375" style="25" customWidth="1"/>
    <col min="4106" max="4106" width="7" style="25" customWidth="1"/>
    <col min="4107" max="4107" width="4.81640625" style="25" customWidth="1"/>
    <col min="4108" max="4108" width="6.90625" style="25" customWidth="1"/>
    <col min="4109" max="4109" width="4.36328125" style="25" customWidth="1"/>
    <col min="4110" max="4110" width="6.453125" style="25" customWidth="1"/>
    <col min="4111" max="4344" width="8.08984375" style="25" customWidth="1"/>
    <col min="4345" max="4345" width="4.453125" style="25" customWidth="1"/>
    <col min="4346" max="4352" width="17.6328125" style="25"/>
    <col min="4353" max="4353" width="4.453125" style="25" customWidth="1"/>
    <col min="4354" max="4354" width="23.08984375" style="25" customWidth="1"/>
    <col min="4355" max="4355" width="8.6328125" style="25" customWidth="1"/>
    <col min="4356" max="4356" width="8.81640625" style="25" customWidth="1"/>
    <col min="4357" max="4357" width="5.90625" style="25" customWidth="1"/>
    <col min="4358" max="4358" width="7.453125" style="25" bestFit="1" customWidth="1"/>
    <col min="4359" max="4359" width="6.36328125" style="25" customWidth="1"/>
    <col min="4360" max="4360" width="7.6328125" style="25" customWidth="1"/>
    <col min="4361" max="4361" width="6.08984375" style="25" customWidth="1"/>
    <col min="4362" max="4362" width="7" style="25" customWidth="1"/>
    <col min="4363" max="4363" width="4.81640625" style="25" customWidth="1"/>
    <col min="4364" max="4364" width="6.90625" style="25" customWidth="1"/>
    <col min="4365" max="4365" width="4.36328125" style="25" customWidth="1"/>
    <col min="4366" max="4366" width="6.453125" style="25" customWidth="1"/>
    <col min="4367" max="4600" width="8.08984375" style="25" customWidth="1"/>
    <col min="4601" max="4601" width="4.453125" style="25" customWidth="1"/>
    <col min="4602" max="4608" width="17.6328125" style="25"/>
    <col min="4609" max="4609" width="4.453125" style="25" customWidth="1"/>
    <col min="4610" max="4610" width="23.08984375" style="25" customWidth="1"/>
    <col min="4611" max="4611" width="8.6328125" style="25" customWidth="1"/>
    <col min="4612" max="4612" width="8.81640625" style="25" customWidth="1"/>
    <col min="4613" max="4613" width="5.90625" style="25" customWidth="1"/>
    <col min="4614" max="4614" width="7.453125" style="25" bestFit="1" customWidth="1"/>
    <col min="4615" max="4615" width="6.36328125" style="25" customWidth="1"/>
    <col min="4616" max="4616" width="7.6328125" style="25" customWidth="1"/>
    <col min="4617" max="4617" width="6.08984375" style="25" customWidth="1"/>
    <col min="4618" max="4618" width="7" style="25" customWidth="1"/>
    <col min="4619" max="4619" width="4.81640625" style="25" customWidth="1"/>
    <col min="4620" max="4620" width="6.90625" style="25" customWidth="1"/>
    <col min="4621" max="4621" width="4.36328125" style="25" customWidth="1"/>
    <col min="4622" max="4622" width="6.453125" style="25" customWidth="1"/>
    <col min="4623" max="4856" width="8.08984375" style="25" customWidth="1"/>
    <col min="4857" max="4857" width="4.453125" style="25" customWidth="1"/>
    <col min="4858" max="4864" width="17.6328125" style="25"/>
    <col min="4865" max="4865" width="4.453125" style="25" customWidth="1"/>
    <col min="4866" max="4866" width="23.08984375" style="25" customWidth="1"/>
    <col min="4867" max="4867" width="8.6328125" style="25" customWidth="1"/>
    <col min="4868" max="4868" width="8.81640625" style="25" customWidth="1"/>
    <col min="4869" max="4869" width="5.90625" style="25" customWidth="1"/>
    <col min="4870" max="4870" width="7.453125" style="25" bestFit="1" customWidth="1"/>
    <col min="4871" max="4871" width="6.36328125" style="25" customWidth="1"/>
    <col min="4872" max="4872" width="7.6328125" style="25" customWidth="1"/>
    <col min="4873" max="4873" width="6.08984375" style="25" customWidth="1"/>
    <col min="4874" max="4874" width="7" style="25" customWidth="1"/>
    <col min="4875" max="4875" width="4.81640625" style="25" customWidth="1"/>
    <col min="4876" max="4876" width="6.90625" style="25" customWidth="1"/>
    <col min="4877" max="4877" width="4.36328125" style="25" customWidth="1"/>
    <col min="4878" max="4878" width="6.453125" style="25" customWidth="1"/>
    <col min="4879" max="5112" width="8.08984375" style="25" customWidth="1"/>
    <col min="5113" max="5113" width="4.453125" style="25" customWidth="1"/>
    <col min="5114" max="5120" width="17.6328125" style="25"/>
    <col min="5121" max="5121" width="4.453125" style="25" customWidth="1"/>
    <col min="5122" max="5122" width="23.08984375" style="25" customWidth="1"/>
    <col min="5123" max="5123" width="8.6328125" style="25" customWidth="1"/>
    <col min="5124" max="5124" width="8.81640625" style="25" customWidth="1"/>
    <col min="5125" max="5125" width="5.90625" style="25" customWidth="1"/>
    <col min="5126" max="5126" width="7.453125" style="25" bestFit="1" customWidth="1"/>
    <col min="5127" max="5127" width="6.36328125" style="25" customWidth="1"/>
    <col min="5128" max="5128" width="7.6328125" style="25" customWidth="1"/>
    <col min="5129" max="5129" width="6.08984375" style="25" customWidth="1"/>
    <col min="5130" max="5130" width="7" style="25" customWidth="1"/>
    <col min="5131" max="5131" width="4.81640625" style="25" customWidth="1"/>
    <col min="5132" max="5132" width="6.90625" style="25" customWidth="1"/>
    <col min="5133" max="5133" width="4.36328125" style="25" customWidth="1"/>
    <col min="5134" max="5134" width="6.453125" style="25" customWidth="1"/>
    <col min="5135" max="5368" width="8.08984375" style="25" customWidth="1"/>
    <col min="5369" max="5369" width="4.453125" style="25" customWidth="1"/>
    <col min="5370" max="5376" width="17.6328125" style="25"/>
    <col min="5377" max="5377" width="4.453125" style="25" customWidth="1"/>
    <col min="5378" max="5378" width="23.08984375" style="25" customWidth="1"/>
    <col min="5379" max="5379" width="8.6328125" style="25" customWidth="1"/>
    <col min="5380" max="5380" width="8.81640625" style="25" customWidth="1"/>
    <col min="5381" max="5381" width="5.90625" style="25" customWidth="1"/>
    <col min="5382" max="5382" width="7.453125" style="25" bestFit="1" customWidth="1"/>
    <col min="5383" max="5383" width="6.36328125" style="25" customWidth="1"/>
    <col min="5384" max="5384" width="7.6328125" style="25" customWidth="1"/>
    <col min="5385" max="5385" width="6.08984375" style="25" customWidth="1"/>
    <col min="5386" max="5386" width="7" style="25" customWidth="1"/>
    <col min="5387" max="5387" width="4.81640625" style="25" customWidth="1"/>
    <col min="5388" max="5388" width="6.90625" style="25" customWidth="1"/>
    <col min="5389" max="5389" width="4.36328125" style="25" customWidth="1"/>
    <col min="5390" max="5390" width="6.453125" style="25" customWidth="1"/>
    <col min="5391" max="5624" width="8.08984375" style="25" customWidth="1"/>
    <col min="5625" max="5625" width="4.453125" style="25" customWidth="1"/>
    <col min="5626" max="5632" width="17.6328125" style="25"/>
    <col min="5633" max="5633" width="4.453125" style="25" customWidth="1"/>
    <col min="5634" max="5634" width="23.08984375" style="25" customWidth="1"/>
    <col min="5635" max="5635" width="8.6328125" style="25" customWidth="1"/>
    <col min="5636" max="5636" width="8.81640625" style="25" customWidth="1"/>
    <col min="5637" max="5637" width="5.90625" style="25" customWidth="1"/>
    <col min="5638" max="5638" width="7.453125" style="25" bestFit="1" customWidth="1"/>
    <col min="5639" max="5639" width="6.36328125" style="25" customWidth="1"/>
    <col min="5640" max="5640" width="7.6328125" style="25" customWidth="1"/>
    <col min="5641" max="5641" width="6.08984375" style="25" customWidth="1"/>
    <col min="5642" max="5642" width="7" style="25" customWidth="1"/>
    <col min="5643" max="5643" width="4.81640625" style="25" customWidth="1"/>
    <col min="5644" max="5644" width="6.90625" style="25" customWidth="1"/>
    <col min="5645" max="5645" width="4.36328125" style="25" customWidth="1"/>
    <col min="5646" max="5646" width="6.453125" style="25" customWidth="1"/>
    <col min="5647" max="5880" width="8.08984375" style="25" customWidth="1"/>
    <col min="5881" max="5881" width="4.453125" style="25" customWidth="1"/>
    <col min="5882" max="5888" width="17.6328125" style="25"/>
    <col min="5889" max="5889" width="4.453125" style="25" customWidth="1"/>
    <col min="5890" max="5890" width="23.08984375" style="25" customWidth="1"/>
    <col min="5891" max="5891" width="8.6328125" style="25" customWidth="1"/>
    <col min="5892" max="5892" width="8.81640625" style="25" customWidth="1"/>
    <col min="5893" max="5893" width="5.90625" style="25" customWidth="1"/>
    <col min="5894" max="5894" width="7.453125" style="25" bestFit="1" customWidth="1"/>
    <col min="5895" max="5895" width="6.36328125" style="25" customWidth="1"/>
    <col min="5896" max="5896" width="7.6328125" style="25" customWidth="1"/>
    <col min="5897" max="5897" width="6.08984375" style="25" customWidth="1"/>
    <col min="5898" max="5898" width="7" style="25" customWidth="1"/>
    <col min="5899" max="5899" width="4.81640625" style="25" customWidth="1"/>
    <col min="5900" max="5900" width="6.90625" style="25" customWidth="1"/>
    <col min="5901" max="5901" width="4.36328125" style="25" customWidth="1"/>
    <col min="5902" max="5902" width="6.453125" style="25" customWidth="1"/>
    <col min="5903" max="6136" width="8.08984375" style="25" customWidth="1"/>
    <col min="6137" max="6137" width="4.453125" style="25" customWidth="1"/>
    <col min="6138" max="6144" width="17.6328125" style="25"/>
    <col min="6145" max="6145" width="4.453125" style="25" customWidth="1"/>
    <col min="6146" max="6146" width="23.08984375" style="25" customWidth="1"/>
    <col min="6147" max="6147" width="8.6328125" style="25" customWidth="1"/>
    <col min="6148" max="6148" width="8.81640625" style="25" customWidth="1"/>
    <col min="6149" max="6149" width="5.90625" style="25" customWidth="1"/>
    <col min="6150" max="6150" width="7.453125" style="25" bestFit="1" customWidth="1"/>
    <col min="6151" max="6151" width="6.36328125" style="25" customWidth="1"/>
    <col min="6152" max="6152" width="7.6328125" style="25" customWidth="1"/>
    <col min="6153" max="6153" width="6.08984375" style="25" customWidth="1"/>
    <col min="6154" max="6154" width="7" style="25" customWidth="1"/>
    <col min="6155" max="6155" width="4.81640625" style="25" customWidth="1"/>
    <col min="6156" max="6156" width="6.90625" style="25" customWidth="1"/>
    <col min="6157" max="6157" width="4.36328125" style="25" customWidth="1"/>
    <col min="6158" max="6158" width="6.453125" style="25" customWidth="1"/>
    <col min="6159" max="6392" width="8.08984375" style="25" customWidth="1"/>
    <col min="6393" max="6393" width="4.453125" style="25" customWidth="1"/>
    <col min="6394" max="6400" width="17.6328125" style="25"/>
    <col min="6401" max="6401" width="4.453125" style="25" customWidth="1"/>
    <col min="6402" max="6402" width="23.08984375" style="25" customWidth="1"/>
    <col min="6403" max="6403" width="8.6328125" style="25" customWidth="1"/>
    <col min="6404" max="6404" width="8.81640625" style="25" customWidth="1"/>
    <col min="6405" max="6405" width="5.90625" style="25" customWidth="1"/>
    <col min="6406" max="6406" width="7.453125" style="25" bestFit="1" customWidth="1"/>
    <col min="6407" max="6407" width="6.36328125" style="25" customWidth="1"/>
    <col min="6408" max="6408" width="7.6328125" style="25" customWidth="1"/>
    <col min="6409" max="6409" width="6.08984375" style="25" customWidth="1"/>
    <col min="6410" max="6410" width="7" style="25" customWidth="1"/>
    <col min="6411" max="6411" width="4.81640625" style="25" customWidth="1"/>
    <col min="6412" max="6412" width="6.90625" style="25" customWidth="1"/>
    <col min="6413" max="6413" width="4.36328125" style="25" customWidth="1"/>
    <col min="6414" max="6414" width="6.453125" style="25" customWidth="1"/>
    <col min="6415" max="6648" width="8.08984375" style="25" customWidth="1"/>
    <col min="6649" max="6649" width="4.453125" style="25" customWidth="1"/>
    <col min="6650" max="6656" width="17.6328125" style="25"/>
    <col min="6657" max="6657" width="4.453125" style="25" customWidth="1"/>
    <col min="6658" max="6658" width="23.08984375" style="25" customWidth="1"/>
    <col min="6659" max="6659" width="8.6328125" style="25" customWidth="1"/>
    <col min="6660" max="6660" width="8.81640625" style="25" customWidth="1"/>
    <col min="6661" max="6661" width="5.90625" style="25" customWidth="1"/>
    <col min="6662" max="6662" width="7.453125" style="25" bestFit="1" customWidth="1"/>
    <col min="6663" max="6663" width="6.36328125" style="25" customWidth="1"/>
    <col min="6664" max="6664" width="7.6328125" style="25" customWidth="1"/>
    <col min="6665" max="6665" width="6.08984375" style="25" customWidth="1"/>
    <col min="6666" max="6666" width="7" style="25" customWidth="1"/>
    <col min="6667" max="6667" width="4.81640625" style="25" customWidth="1"/>
    <col min="6668" max="6668" width="6.90625" style="25" customWidth="1"/>
    <col min="6669" max="6669" width="4.36328125" style="25" customWidth="1"/>
    <col min="6670" max="6670" width="6.453125" style="25" customWidth="1"/>
    <col min="6671" max="6904" width="8.08984375" style="25" customWidth="1"/>
    <col min="6905" max="6905" width="4.453125" style="25" customWidth="1"/>
    <col min="6906" max="6912" width="17.6328125" style="25"/>
    <col min="6913" max="6913" width="4.453125" style="25" customWidth="1"/>
    <col min="6914" max="6914" width="23.08984375" style="25" customWidth="1"/>
    <col min="6915" max="6915" width="8.6328125" style="25" customWidth="1"/>
    <col min="6916" max="6916" width="8.81640625" style="25" customWidth="1"/>
    <col min="6917" max="6917" width="5.90625" style="25" customWidth="1"/>
    <col min="6918" max="6918" width="7.453125" style="25" bestFit="1" customWidth="1"/>
    <col min="6919" max="6919" width="6.36328125" style="25" customWidth="1"/>
    <col min="6920" max="6920" width="7.6328125" style="25" customWidth="1"/>
    <col min="6921" max="6921" width="6.08984375" style="25" customWidth="1"/>
    <col min="6922" max="6922" width="7" style="25" customWidth="1"/>
    <col min="6923" max="6923" width="4.81640625" style="25" customWidth="1"/>
    <col min="6924" max="6924" width="6.90625" style="25" customWidth="1"/>
    <col min="6925" max="6925" width="4.36328125" style="25" customWidth="1"/>
    <col min="6926" max="6926" width="6.453125" style="25" customWidth="1"/>
    <col min="6927" max="7160" width="8.08984375" style="25" customWidth="1"/>
    <col min="7161" max="7161" width="4.453125" style="25" customWidth="1"/>
    <col min="7162" max="7168" width="17.6328125" style="25"/>
    <col min="7169" max="7169" width="4.453125" style="25" customWidth="1"/>
    <col min="7170" max="7170" width="23.08984375" style="25" customWidth="1"/>
    <col min="7171" max="7171" width="8.6328125" style="25" customWidth="1"/>
    <col min="7172" max="7172" width="8.81640625" style="25" customWidth="1"/>
    <col min="7173" max="7173" width="5.90625" style="25" customWidth="1"/>
    <col min="7174" max="7174" width="7.453125" style="25" bestFit="1" customWidth="1"/>
    <col min="7175" max="7175" width="6.36328125" style="25" customWidth="1"/>
    <col min="7176" max="7176" width="7.6328125" style="25" customWidth="1"/>
    <col min="7177" max="7177" width="6.08984375" style="25" customWidth="1"/>
    <col min="7178" max="7178" width="7" style="25" customWidth="1"/>
    <col min="7179" max="7179" width="4.81640625" style="25" customWidth="1"/>
    <col min="7180" max="7180" width="6.90625" style="25" customWidth="1"/>
    <col min="7181" max="7181" width="4.36328125" style="25" customWidth="1"/>
    <col min="7182" max="7182" width="6.453125" style="25" customWidth="1"/>
    <col min="7183" max="7416" width="8.08984375" style="25" customWidth="1"/>
    <col min="7417" max="7417" width="4.453125" style="25" customWidth="1"/>
    <col min="7418" max="7424" width="17.6328125" style="25"/>
    <col min="7425" max="7425" width="4.453125" style="25" customWidth="1"/>
    <col min="7426" max="7426" width="23.08984375" style="25" customWidth="1"/>
    <col min="7427" max="7427" width="8.6328125" style="25" customWidth="1"/>
    <col min="7428" max="7428" width="8.81640625" style="25" customWidth="1"/>
    <col min="7429" max="7429" width="5.90625" style="25" customWidth="1"/>
    <col min="7430" max="7430" width="7.453125" style="25" bestFit="1" customWidth="1"/>
    <col min="7431" max="7431" width="6.36328125" style="25" customWidth="1"/>
    <col min="7432" max="7432" width="7.6328125" style="25" customWidth="1"/>
    <col min="7433" max="7433" width="6.08984375" style="25" customWidth="1"/>
    <col min="7434" max="7434" width="7" style="25" customWidth="1"/>
    <col min="7435" max="7435" width="4.81640625" style="25" customWidth="1"/>
    <col min="7436" max="7436" width="6.90625" style="25" customWidth="1"/>
    <col min="7437" max="7437" width="4.36328125" style="25" customWidth="1"/>
    <col min="7438" max="7438" width="6.453125" style="25" customWidth="1"/>
    <col min="7439" max="7672" width="8.08984375" style="25" customWidth="1"/>
    <col min="7673" max="7673" width="4.453125" style="25" customWidth="1"/>
    <col min="7674" max="7680" width="17.6328125" style="25"/>
    <col min="7681" max="7681" width="4.453125" style="25" customWidth="1"/>
    <col min="7682" max="7682" width="23.08984375" style="25" customWidth="1"/>
    <col min="7683" max="7683" width="8.6328125" style="25" customWidth="1"/>
    <col min="7684" max="7684" width="8.81640625" style="25" customWidth="1"/>
    <col min="7685" max="7685" width="5.90625" style="25" customWidth="1"/>
    <col min="7686" max="7686" width="7.453125" style="25" bestFit="1" customWidth="1"/>
    <col min="7687" max="7687" width="6.36328125" style="25" customWidth="1"/>
    <col min="7688" max="7688" width="7.6328125" style="25" customWidth="1"/>
    <col min="7689" max="7689" width="6.08984375" style="25" customWidth="1"/>
    <col min="7690" max="7690" width="7" style="25" customWidth="1"/>
    <col min="7691" max="7691" width="4.81640625" style="25" customWidth="1"/>
    <col min="7692" max="7692" width="6.90625" style="25" customWidth="1"/>
    <col min="7693" max="7693" width="4.36328125" style="25" customWidth="1"/>
    <col min="7694" max="7694" width="6.453125" style="25" customWidth="1"/>
    <col min="7695" max="7928" width="8.08984375" style="25" customWidth="1"/>
    <col min="7929" max="7929" width="4.453125" style="25" customWidth="1"/>
    <col min="7930" max="7936" width="17.6328125" style="25"/>
    <col min="7937" max="7937" width="4.453125" style="25" customWidth="1"/>
    <col min="7938" max="7938" width="23.08984375" style="25" customWidth="1"/>
    <col min="7939" max="7939" width="8.6328125" style="25" customWidth="1"/>
    <col min="7940" max="7940" width="8.81640625" style="25" customWidth="1"/>
    <col min="7941" max="7941" width="5.90625" style="25" customWidth="1"/>
    <col min="7942" max="7942" width="7.453125" style="25" bestFit="1" customWidth="1"/>
    <col min="7943" max="7943" width="6.36328125" style="25" customWidth="1"/>
    <col min="7944" max="7944" width="7.6328125" style="25" customWidth="1"/>
    <col min="7945" max="7945" width="6.08984375" style="25" customWidth="1"/>
    <col min="7946" max="7946" width="7" style="25" customWidth="1"/>
    <col min="7947" max="7947" width="4.81640625" style="25" customWidth="1"/>
    <col min="7948" max="7948" width="6.90625" style="25" customWidth="1"/>
    <col min="7949" max="7949" width="4.36328125" style="25" customWidth="1"/>
    <col min="7950" max="7950" width="6.453125" style="25" customWidth="1"/>
    <col min="7951" max="8184" width="8.08984375" style="25" customWidth="1"/>
    <col min="8185" max="8185" width="4.453125" style="25" customWidth="1"/>
    <col min="8186" max="8192" width="17.6328125" style="25"/>
    <col min="8193" max="8193" width="4.453125" style="25" customWidth="1"/>
    <col min="8194" max="8194" width="23.08984375" style="25" customWidth="1"/>
    <col min="8195" max="8195" width="8.6328125" style="25" customWidth="1"/>
    <col min="8196" max="8196" width="8.81640625" style="25" customWidth="1"/>
    <col min="8197" max="8197" width="5.90625" style="25" customWidth="1"/>
    <col min="8198" max="8198" width="7.453125" style="25" bestFit="1" customWidth="1"/>
    <col min="8199" max="8199" width="6.36328125" style="25" customWidth="1"/>
    <col min="8200" max="8200" width="7.6328125" style="25" customWidth="1"/>
    <col min="8201" max="8201" width="6.08984375" style="25" customWidth="1"/>
    <col min="8202" max="8202" width="7" style="25" customWidth="1"/>
    <col min="8203" max="8203" width="4.81640625" style="25" customWidth="1"/>
    <col min="8204" max="8204" width="6.90625" style="25" customWidth="1"/>
    <col min="8205" max="8205" width="4.36328125" style="25" customWidth="1"/>
    <col min="8206" max="8206" width="6.453125" style="25" customWidth="1"/>
    <col min="8207" max="8440" width="8.08984375" style="25" customWidth="1"/>
    <col min="8441" max="8441" width="4.453125" style="25" customWidth="1"/>
    <col min="8442" max="8448" width="17.6328125" style="25"/>
    <col min="8449" max="8449" width="4.453125" style="25" customWidth="1"/>
    <col min="8450" max="8450" width="23.08984375" style="25" customWidth="1"/>
    <col min="8451" max="8451" width="8.6328125" style="25" customWidth="1"/>
    <col min="8452" max="8452" width="8.81640625" style="25" customWidth="1"/>
    <col min="8453" max="8453" width="5.90625" style="25" customWidth="1"/>
    <col min="8454" max="8454" width="7.453125" style="25" bestFit="1" customWidth="1"/>
    <col min="8455" max="8455" width="6.36328125" style="25" customWidth="1"/>
    <col min="8456" max="8456" width="7.6328125" style="25" customWidth="1"/>
    <col min="8457" max="8457" width="6.08984375" style="25" customWidth="1"/>
    <col min="8458" max="8458" width="7" style="25" customWidth="1"/>
    <col min="8459" max="8459" width="4.81640625" style="25" customWidth="1"/>
    <col min="8460" max="8460" width="6.90625" style="25" customWidth="1"/>
    <col min="8461" max="8461" width="4.36328125" style="25" customWidth="1"/>
    <col min="8462" max="8462" width="6.453125" style="25" customWidth="1"/>
    <col min="8463" max="8696" width="8.08984375" style="25" customWidth="1"/>
    <col min="8697" max="8697" width="4.453125" style="25" customWidth="1"/>
    <col min="8698" max="8704" width="17.6328125" style="25"/>
    <col min="8705" max="8705" width="4.453125" style="25" customWidth="1"/>
    <col min="8706" max="8706" width="23.08984375" style="25" customWidth="1"/>
    <col min="8707" max="8707" width="8.6328125" style="25" customWidth="1"/>
    <col min="8708" max="8708" width="8.81640625" style="25" customWidth="1"/>
    <col min="8709" max="8709" width="5.90625" style="25" customWidth="1"/>
    <col min="8710" max="8710" width="7.453125" style="25" bestFit="1" customWidth="1"/>
    <col min="8711" max="8711" width="6.36328125" style="25" customWidth="1"/>
    <col min="8712" max="8712" width="7.6328125" style="25" customWidth="1"/>
    <col min="8713" max="8713" width="6.08984375" style="25" customWidth="1"/>
    <col min="8714" max="8714" width="7" style="25" customWidth="1"/>
    <col min="8715" max="8715" width="4.81640625" style="25" customWidth="1"/>
    <col min="8716" max="8716" width="6.90625" style="25" customWidth="1"/>
    <col min="8717" max="8717" width="4.36328125" style="25" customWidth="1"/>
    <col min="8718" max="8718" width="6.453125" style="25" customWidth="1"/>
    <col min="8719" max="8952" width="8.08984375" style="25" customWidth="1"/>
    <col min="8953" max="8953" width="4.453125" style="25" customWidth="1"/>
    <col min="8954" max="8960" width="17.6328125" style="25"/>
    <col min="8961" max="8961" width="4.453125" style="25" customWidth="1"/>
    <col min="8962" max="8962" width="23.08984375" style="25" customWidth="1"/>
    <col min="8963" max="8963" width="8.6328125" style="25" customWidth="1"/>
    <col min="8964" max="8964" width="8.81640625" style="25" customWidth="1"/>
    <col min="8965" max="8965" width="5.90625" style="25" customWidth="1"/>
    <col min="8966" max="8966" width="7.453125" style="25" bestFit="1" customWidth="1"/>
    <col min="8967" max="8967" width="6.36328125" style="25" customWidth="1"/>
    <col min="8968" max="8968" width="7.6328125" style="25" customWidth="1"/>
    <col min="8969" max="8969" width="6.08984375" style="25" customWidth="1"/>
    <col min="8970" max="8970" width="7" style="25" customWidth="1"/>
    <col min="8971" max="8971" width="4.81640625" style="25" customWidth="1"/>
    <col min="8972" max="8972" width="6.90625" style="25" customWidth="1"/>
    <col min="8973" max="8973" width="4.36328125" style="25" customWidth="1"/>
    <col min="8974" max="8974" width="6.453125" style="25" customWidth="1"/>
    <col min="8975" max="9208" width="8.08984375" style="25" customWidth="1"/>
    <col min="9209" max="9209" width="4.453125" style="25" customWidth="1"/>
    <col min="9210" max="9216" width="17.6328125" style="25"/>
    <col min="9217" max="9217" width="4.453125" style="25" customWidth="1"/>
    <col min="9218" max="9218" width="23.08984375" style="25" customWidth="1"/>
    <col min="9219" max="9219" width="8.6328125" style="25" customWidth="1"/>
    <col min="9220" max="9220" width="8.81640625" style="25" customWidth="1"/>
    <col min="9221" max="9221" width="5.90625" style="25" customWidth="1"/>
    <col min="9222" max="9222" width="7.453125" style="25" bestFit="1" customWidth="1"/>
    <col min="9223" max="9223" width="6.36328125" style="25" customWidth="1"/>
    <col min="9224" max="9224" width="7.6328125" style="25" customWidth="1"/>
    <col min="9225" max="9225" width="6.08984375" style="25" customWidth="1"/>
    <col min="9226" max="9226" width="7" style="25" customWidth="1"/>
    <col min="9227" max="9227" width="4.81640625" style="25" customWidth="1"/>
    <col min="9228" max="9228" width="6.90625" style="25" customWidth="1"/>
    <col min="9229" max="9229" width="4.36328125" style="25" customWidth="1"/>
    <col min="9230" max="9230" width="6.453125" style="25" customWidth="1"/>
    <col min="9231" max="9464" width="8.08984375" style="25" customWidth="1"/>
    <col min="9465" max="9465" width="4.453125" style="25" customWidth="1"/>
    <col min="9466" max="9472" width="17.6328125" style="25"/>
    <col min="9473" max="9473" width="4.453125" style="25" customWidth="1"/>
    <col min="9474" max="9474" width="23.08984375" style="25" customWidth="1"/>
    <col min="9475" max="9475" width="8.6328125" style="25" customWidth="1"/>
    <col min="9476" max="9476" width="8.81640625" style="25" customWidth="1"/>
    <col min="9477" max="9477" width="5.90625" style="25" customWidth="1"/>
    <col min="9478" max="9478" width="7.453125" style="25" bestFit="1" customWidth="1"/>
    <col min="9479" max="9479" width="6.36328125" style="25" customWidth="1"/>
    <col min="9480" max="9480" width="7.6328125" style="25" customWidth="1"/>
    <col min="9481" max="9481" width="6.08984375" style="25" customWidth="1"/>
    <col min="9482" max="9482" width="7" style="25" customWidth="1"/>
    <col min="9483" max="9483" width="4.81640625" style="25" customWidth="1"/>
    <col min="9484" max="9484" width="6.90625" style="25" customWidth="1"/>
    <col min="9485" max="9485" width="4.36328125" style="25" customWidth="1"/>
    <col min="9486" max="9486" width="6.453125" style="25" customWidth="1"/>
    <col min="9487" max="9720" width="8.08984375" style="25" customWidth="1"/>
    <col min="9721" max="9721" width="4.453125" style="25" customWidth="1"/>
    <col min="9722" max="9728" width="17.6328125" style="25"/>
    <col min="9729" max="9729" width="4.453125" style="25" customWidth="1"/>
    <col min="9730" max="9730" width="23.08984375" style="25" customWidth="1"/>
    <col min="9731" max="9731" width="8.6328125" style="25" customWidth="1"/>
    <col min="9732" max="9732" width="8.81640625" style="25" customWidth="1"/>
    <col min="9733" max="9733" width="5.90625" style="25" customWidth="1"/>
    <col min="9734" max="9734" width="7.453125" style="25" bestFit="1" customWidth="1"/>
    <col min="9735" max="9735" width="6.36328125" style="25" customWidth="1"/>
    <col min="9736" max="9736" width="7.6328125" style="25" customWidth="1"/>
    <col min="9737" max="9737" width="6.08984375" style="25" customWidth="1"/>
    <col min="9738" max="9738" width="7" style="25" customWidth="1"/>
    <col min="9739" max="9739" width="4.81640625" style="25" customWidth="1"/>
    <col min="9740" max="9740" width="6.90625" style="25" customWidth="1"/>
    <col min="9741" max="9741" width="4.36328125" style="25" customWidth="1"/>
    <col min="9742" max="9742" width="6.453125" style="25" customWidth="1"/>
    <col min="9743" max="9976" width="8.08984375" style="25" customWidth="1"/>
    <col min="9977" max="9977" width="4.453125" style="25" customWidth="1"/>
    <col min="9978" max="9984" width="17.6328125" style="25"/>
    <col min="9985" max="9985" width="4.453125" style="25" customWidth="1"/>
    <col min="9986" max="9986" width="23.08984375" style="25" customWidth="1"/>
    <col min="9987" max="9987" width="8.6328125" style="25" customWidth="1"/>
    <col min="9988" max="9988" width="8.81640625" style="25" customWidth="1"/>
    <col min="9989" max="9989" width="5.90625" style="25" customWidth="1"/>
    <col min="9990" max="9990" width="7.453125" style="25" bestFit="1" customWidth="1"/>
    <col min="9991" max="9991" width="6.36328125" style="25" customWidth="1"/>
    <col min="9992" max="9992" width="7.6328125" style="25" customWidth="1"/>
    <col min="9993" max="9993" width="6.08984375" style="25" customWidth="1"/>
    <col min="9994" max="9994" width="7" style="25" customWidth="1"/>
    <col min="9995" max="9995" width="4.81640625" style="25" customWidth="1"/>
    <col min="9996" max="9996" width="6.90625" style="25" customWidth="1"/>
    <col min="9997" max="9997" width="4.36328125" style="25" customWidth="1"/>
    <col min="9998" max="9998" width="6.453125" style="25" customWidth="1"/>
    <col min="9999" max="10232" width="8.08984375" style="25" customWidth="1"/>
    <col min="10233" max="10233" width="4.453125" style="25" customWidth="1"/>
    <col min="10234" max="10240" width="17.6328125" style="25"/>
    <col min="10241" max="10241" width="4.453125" style="25" customWidth="1"/>
    <col min="10242" max="10242" width="23.08984375" style="25" customWidth="1"/>
    <col min="10243" max="10243" width="8.6328125" style="25" customWidth="1"/>
    <col min="10244" max="10244" width="8.81640625" style="25" customWidth="1"/>
    <col min="10245" max="10245" width="5.90625" style="25" customWidth="1"/>
    <col min="10246" max="10246" width="7.453125" style="25" bestFit="1" customWidth="1"/>
    <col min="10247" max="10247" width="6.36328125" style="25" customWidth="1"/>
    <col min="10248" max="10248" width="7.6328125" style="25" customWidth="1"/>
    <col min="10249" max="10249" width="6.08984375" style="25" customWidth="1"/>
    <col min="10250" max="10250" width="7" style="25" customWidth="1"/>
    <col min="10251" max="10251" width="4.81640625" style="25" customWidth="1"/>
    <col min="10252" max="10252" width="6.90625" style="25" customWidth="1"/>
    <col min="10253" max="10253" width="4.36328125" style="25" customWidth="1"/>
    <col min="10254" max="10254" width="6.453125" style="25" customWidth="1"/>
    <col min="10255" max="10488" width="8.08984375" style="25" customWidth="1"/>
    <col min="10489" max="10489" width="4.453125" style="25" customWidth="1"/>
    <col min="10490" max="10496" width="17.6328125" style="25"/>
    <col min="10497" max="10497" width="4.453125" style="25" customWidth="1"/>
    <col min="10498" max="10498" width="23.08984375" style="25" customWidth="1"/>
    <col min="10499" max="10499" width="8.6328125" style="25" customWidth="1"/>
    <col min="10500" max="10500" width="8.81640625" style="25" customWidth="1"/>
    <col min="10501" max="10501" width="5.90625" style="25" customWidth="1"/>
    <col min="10502" max="10502" width="7.453125" style="25" bestFit="1" customWidth="1"/>
    <col min="10503" max="10503" width="6.36328125" style="25" customWidth="1"/>
    <col min="10504" max="10504" width="7.6328125" style="25" customWidth="1"/>
    <col min="10505" max="10505" width="6.08984375" style="25" customWidth="1"/>
    <col min="10506" max="10506" width="7" style="25" customWidth="1"/>
    <col min="10507" max="10507" width="4.81640625" style="25" customWidth="1"/>
    <col min="10508" max="10508" width="6.90625" style="25" customWidth="1"/>
    <col min="10509" max="10509" width="4.36328125" style="25" customWidth="1"/>
    <col min="10510" max="10510" width="6.453125" style="25" customWidth="1"/>
    <col min="10511" max="10744" width="8.08984375" style="25" customWidth="1"/>
    <col min="10745" max="10745" width="4.453125" style="25" customWidth="1"/>
    <col min="10746" max="10752" width="17.6328125" style="25"/>
    <col min="10753" max="10753" width="4.453125" style="25" customWidth="1"/>
    <col min="10754" max="10754" width="23.08984375" style="25" customWidth="1"/>
    <col min="10755" max="10755" width="8.6328125" style="25" customWidth="1"/>
    <col min="10756" max="10756" width="8.81640625" style="25" customWidth="1"/>
    <col min="10757" max="10757" width="5.90625" style="25" customWidth="1"/>
    <col min="10758" max="10758" width="7.453125" style="25" bestFit="1" customWidth="1"/>
    <col min="10759" max="10759" width="6.36328125" style="25" customWidth="1"/>
    <col min="10760" max="10760" width="7.6328125" style="25" customWidth="1"/>
    <col min="10761" max="10761" width="6.08984375" style="25" customWidth="1"/>
    <col min="10762" max="10762" width="7" style="25" customWidth="1"/>
    <col min="10763" max="10763" width="4.81640625" style="25" customWidth="1"/>
    <col min="10764" max="10764" width="6.90625" style="25" customWidth="1"/>
    <col min="10765" max="10765" width="4.36328125" style="25" customWidth="1"/>
    <col min="10766" max="10766" width="6.453125" style="25" customWidth="1"/>
    <col min="10767" max="11000" width="8.08984375" style="25" customWidth="1"/>
    <col min="11001" max="11001" width="4.453125" style="25" customWidth="1"/>
    <col min="11002" max="11008" width="17.6328125" style="25"/>
    <col min="11009" max="11009" width="4.453125" style="25" customWidth="1"/>
    <col min="11010" max="11010" width="23.08984375" style="25" customWidth="1"/>
    <col min="11011" max="11011" width="8.6328125" style="25" customWidth="1"/>
    <col min="11012" max="11012" width="8.81640625" style="25" customWidth="1"/>
    <col min="11013" max="11013" width="5.90625" style="25" customWidth="1"/>
    <col min="11014" max="11014" width="7.453125" style="25" bestFit="1" customWidth="1"/>
    <col min="11015" max="11015" width="6.36328125" style="25" customWidth="1"/>
    <col min="11016" max="11016" width="7.6328125" style="25" customWidth="1"/>
    <col min="11017" max="11017" width="6.08984375" style="25" customWidth="1"/>
    <col min="11018" max="11018" width="7" style="25" customWidth="1"/>
    <col min="11019" max="11019" width="4.81640625" style="25" customWidth="1"/>
    <col min="11020" max="11020" width="6.90625" style="25" customWidth="1"/>
    <col min="11021" max="11021" width="4.36328125" style="25" customWidth="1"/>
    <col min="11022" max="11022" width="6.453125" style="25" customWidth="1"/>
    <col min="11023" max="11256" width="8.08984375" style="25" customWidth="1"/>
    <col min="11257" max="11257" width="4.453125" style="25" customWidth="1"/>
    <col min="11258" max="11264" width="17.6328125" style="25"/>
    <col min="11265" max="11265" width="4.453125" style="25" customWidth="1"/>
    <col min="11266" max="11266" width="23.08984375" style="25" customWidth="1"/>
    <col min="11267" max="11267" width="8.6328125" style="25" customWidth="1"/>
    <col min="11268" max="11268" width="8.81640625" style="25" customWidth="1"/>
    <col min="11269" max="11269" width="5.90625" style="25" customWidth="1"/>
    <col min="11270" max="11270" width="7.453125" style="25" bestFit="1" customWidth="1"/>
    <col min="11271" max="11271" width="6.36328125" style="25" customWidth="1"/>
    <col min="11272" max="11272" width="7.6328125" style="25" customWidth="1"/>
    <col min="11273" max="11273" width="6.08984375" style="25" customWidth="1"/>
    <col min="11274" max="11274" width="7" style="25" customWidth="1"/>
    <col min="11275" max="11275" width="4.81640625" style="25" customWidth="1"/>
    <col min="11276" max="11276" width="6.90625" style="25" customWidth="1"/>
    <col min="11277" max="11277" width="4.36328125" style="25" customWidth="1"/>
    <col min="11278" max="11278" width="6.453125" style="25" customWidth="1"/>
    <col min="11279" max="11512" width="8.08984375" style="25" customWidth="1"/>
    <col min="11513" max="11513" width="4.453125" style="25" customWidth="1"/>
    <col min="11514" max="11520" width="17.6328125" style="25"/>
    <col min="11521" max="11521" width="4.453125" style="25" customWidth="1"/>
    <col min="11522" max="11522" width="23.08984375" style="25" customWidth="1"/>
    <col min="11523" max="11523" width="8.6328125" style="25" customWidth="1"/>
    <col min="11524" max="11524" width="8.81640625" style="25" customWidth="1"/>
    <col min="11525" max="11525" width="5.90625" style="25" customWidth="1"/>
    <col min="11526" max="11526" width="7.453125" style="25" bestFit="1" customWidth="1"/>
    <col min="11527" max="11527" width="6.36328125" style="25" customWidth="1"/>
    <col min="11528" max="11528" width="7.6328125" style="25" customWidth="1"/>
    <col min="11529" max="11529" width="6.08984375" style="25" customWidth="1"/>
    <col min="11530" max="11530" width="7" style="25" customWidth="1"/>
    <col min="11531" max="11531" width="4.81640625" style="25" customWidth="1"/>
    <col min="11532" max="11532" width="6.90625" style="25" customWidth="1"/>
    <col min="11533" max="11533" width="4.36328125" style="25" customWidth="1"/>
    <col min="11534" max="11534" width="6.453125" style="25" customWidth="1"/>
    <col min="11535" max="11768" width="8.08984375" style="25" customWidth="1"/>
    <col min="11769" max="11769" width="4.453125" style="25" customWidth="1"/>
    <col min="11770" max="11776" width="17.6328125" style="25"/>
    <col min="11777" max="11777" width="4.453125" style="25" customWidth="1"/>
    <col min="11778" max="11778" width="23.08984375" style="25" customWidth="1"/>
    <col min="11779" max="11779" width="8.6328125" style="25" customWidth="1"/>
    <col min="11780" max="11780" width="8.81640625" style="25" customWidth="1"/>
    <col min="11781" max="11781" width="5.90625" style="25" customWidth="1"/>
    <col min="11782" max="11782" width="7.453125" style="25" bestFit="1" customWidth="1"/>
    <col min="11783" max="11783" width="6.36328125" style="25" customWidth="1"/>
    <col min="11784" max="11784" width="7.6328125" style="25" customWidth="1"/>
    <col min="11785" max="11785" width="6.08984375" style="25" customWidth="1"/>
    <col min="11786" max="11786" width="7" style="25" customWidth="1"/>
    <col min="11787" max="11787" width="4.81640625" style="25" customWidth="1"/>
    <col min="11788" max="11788" width="6.90625" style="25" customWidth="1"/>
    <col min="11789" max="11789" width="4.36328125" style="25" customWidth="1"/>
    <col min="11790" max="11790" width="6.453125" style="25" customWidth="1"/>
    <col min="11791" max="12024" width="8.08984375" style="25" customWidth="1"/>
    <col min="12025" max="12025" width="4.453125" style="25" customWidth="1"/>
    <col min="12026" max="12032" width="17.6328125" style="25"/>
    <col min="12033" max="12033" width="4.453125" style="25" customWidth="1"/>
    <col min="12034" max="12034" width="23.08984375" style="25" customWidth="1"/>
    <col min="12035" max="12035" width="8.6328125" style="25" customWidth="1"/>
    <col min="12036" max="12036" width="8.81640625" style="25" customWidth="1"/>
    <col min="12037" max="12037" width="5.90625" style="25" customWidth="1"/>
    <col min="12038" max="12038" width="7.453125" style="25" bestFit="1" customWidth="1"/>
    <col min="12039" max="12039" width="6.36328125" style="25" customWidth="1"/>
    <col min="12040" max="12040" width="7.6328125" style="25" customWidth="1"/>
    <col min="12041" max="12041" width="6.08984375" style="25" customWidth="1"/>
    <col min="12042" max="12042" width="7" style="25" customWidth="1"/>
    <col min="12043" max="12043" width="4.81640625" style="25" customWidth="1"/>
    <col min="12044" max="12044" width="6.90625" style="25" customWidth="1"/>
    <col min="12045" max="12045" width="4.36328125" style="25" customWidth="1"/>
    <col min="12046" max="12046" width="6.453125" style="25" customWidth="1"/>
    <col min="12047" max="12280" width="8.08984375" style="25" customWidth="1"/>
    <col min="12281" max="12281" width="4.453125" style="25" customWidth="1"/>
    <col min="12282" max="12288" width="17.6328125" style="25"/>
    <col min="12289" max="12289" width="4.453125" style="25" customWidth="1"/>
    <col min="12290" max="12290" width="23.08984375" style="25" customWidth="1"/>
    <col min="12291" max="12291" width="8.6328125" style="25" customWidth="1"/>
    <col min="12292" max="12292" width="8.81640625" style="25" customWidth="1"/>
    <col min="12293" max="12293" width="5.90625" style="25" customWidth="1"/>
    <col min="12294" max="12294" width="7.453125" style="25" bestFit="1" customWidth="1"/>
    <col min="12295" max="12295" width="6.36328125" style="25" customWidth="1"/>
    <col min="12296" max="12296" width="7.6328125" style="25" customWidth="1"/>
    <col min="12297" max="12297" width="6.08984375" style="25" customWidth="1"/>
    <col min="12298" max="12298" width="7" style="25" customWidth="1"/>
    <col min="12299" max="12299" width="4.81640625" style="25" customWidth="1"/>
    <col min="12300" max="12300" width="6.90625" style="25" customWidth="1"/>
    <col min="12301" max="12301" width="4.36328125" style="25" customWidth="1"/>
    <col min="12302" max="12302" width="6.453125" style="25" customWidth="1"/>
    <col min="12303" max="12536" width="8.08984375" style="25" customWidth="1"/>
    <col min="12537" max="12537" width="4.453125" style="25" customWidth="1"/>
    <col min="12538" max="12544" width="17.6328125" style="25"/>
    <col min="12545" max="12545" width="4.453125" style="25" customWidth="1"/>
    <col min="12546" max="12546" width="23.08984375" style="25" customWidth="1"/>
    <col min="12547" max="12547" width="8.6328125" style="25" customWidth="1"/>
    <col min="12548" max="12548" width="8.81640625" style="25" customWidth="1"/>
    <col min="12549" max="12549" width="5.90625" style="25" customWidth="1"/>
    <col min="12550" max="12550" width="7.453125" style="25" bestFit="1" customWidth="1"/>
    <col min="12551" max="12551" width="6.36328125" style="25" customWidth="1"/>
    <col min="12552" max="12552" width="7.6328125" style="25" customWidth="1"/>
    <col min="12553" max="12553" width="6.08984375" style="25" customWidth="1"/>
    <col min="12554" max="12554" width="7" style="25" customWidth="1"/>
    <col min="12555" max="12555" width="4.81640625" style="25" customWidth="1"/>
    <col min="12556" max="12556" width="6.90625" style="25" customWidth="1"/>
    <col min="12557" max="12557" width="4.36328125" style="25" customWidth="1"/>
    <col min="12558" max="12558" width="6.453125" style="25" customWidth="1"/>
    <col min="12559" max="12792" width="8.08984375" style="25" customWidth="1"/>
    <col min="12793" max="12793" width="4.453125" style="25" customWidth="1"/>
    <col min="12794" max="12800" width="17.6328125" style="25"/>
    <col min="12801" max="12801" width="4.453125" style="25" customWidth="1"/>
    <col min="12802" max="12802" width="23.08984375" style="25" customWidth="1"/>
    <col min="12803" max="12803" width="8.6328125" style="25" customWidth="1"/>
    <col min="12804" max="12804" width="8.81640625" style="25" customWidth="1"/>
    <col min="12805" max="12805" width="5.90625" style="25" customWidth="1"/>
    <col min="12806" max="12806" width="7.453125" style="25" bestFit="1" customWidth="1"/>
    <col min="12807" max="12807" width="6.36328125" style="25" customWidth="1"/>
    <col min="12808" max="12808" width="7.6328125" style="25" customWidth="1"/>
    <col min="12809" max="12809" width="6.08984375" style="25" customWidth="1"/>
    <col min="12810" max="12810" width="7" style="25" customWidth="1"/>
    <col min="12811" max="12811" width="4.81640625" style="25" customWidth="1"/>
    <col min="12812" max="12812" width="6.90625" style="25" customWidth="1"/>
    <col min="12813" max="12813" width="4.36328125" style="25" customWidth="1"/>
    <col min="12814" max="12814" width="6.453125" style="25" customWidth="1"/>
    <col min="12815" max="13048" width="8.08984375" style="25" customWidth="1"/>
    <col min="13049" max="13049" width="4.453125" style="25" customWidth="1"/>
    <col min="13050" max="13056" width="17.6328125" style="25"/>
    <col min="13057" max="13057" width="4.453125" style="25" customWidth="1"/>
    <col min="13058" max="13058" width="23.08984375" style="25" customWidth="1"/>
    <col min="13059" max="13059" width="8.6328125" style="25" customWidth="1"/>
    <col min="13060" max="13060" width="8.81640625" style="25" customWidth="1"/>
    <col min="13061" max="13061" width="5.90625" style="25" customWidth="1"/>
    <col min="13062" max="13062" width="7.453125" style="25" bestFit="1" customWidth="1"/>
    <col min="13063" max="13063" width="6.36328125" style="25" customWidth="1"/>
    <col min="13064" max="13064" width="7.6328125" style="25" customWidth="1"/>
    <col min="13065" max="13065" width="6.08984375" style="25" customWidth="1"/>
    <col min="13066" max="13066" width="7" style="25" customWidth="1"/>
    <col min="13067" max="13067" width="4.81640625" style="25" customWidth="1"/>
    <col min="13068" max="13068" width="6.90625" style="25" customWidth="1"/>
    <col min="13069" max="13069" width="4.36328125" style="25" customWidth="1"/>
    <col min="13070" max="13070" width="6.453125" style="25" customWidth="1"/>
    <col min="13071" max="13304" width="8.08984375" style="25" customWidth="1"/>
    <col min="13305" max="13305" width="4.453125" style="25" customWidth="1"/>
    <col min="13306" max="13312" width="17.6328125" style="25"/>
    <col min="13313" max="13313" width="4.453125" style="25" customWidth="1"/>
    <col min="13314" max="13314" width="23.08984375" style="25" customWidth="1"/>
    <col min="13315" max="13315" width="8.6328125" style="25" customWidth="1"/>
    <col min="13316" max="13316" width="8.81640625" style="25" customWidth="1"/>
    <col min="13317" max="13317" width="5.90625" style="25" customWidth="1"/>
    <col min="13318" max="13318" width="7.453125" style="25" bestFit="1" customWidth="1"/>
    <col min="13319" max="13319" width="6.36328125" style="25" customWidth="1"/>
    <col min="13320" max="13320" width="7.6328125" style="25" customWidth="1"/>
    <col min="13321" max="13321" width="6.08984375" style="25" customWidth="1"/>
    <col min="13322" max="13322" width="7" style="25" customWidth="1"/>
    <col min="13323" max="13323" width="4.81640625" style="25" customWidth="1"/>
    <col min="13324" max="13324" width="6.90625" style="25" customWidth="1"/>
    <col min="13325" max="13325" width="4.36328125" style="25" customWidth="1"/>
    <col min="13326" max="13326" width="6.453125" style="25" customWidth="1"/>
    <col min="13327" max="13560" width="8.08984375" style="25" customWidth="1"/>
    <col min="13561" max="13561" width="4.453125" style="25" customWidth="1"/>
    <col min="13562" max="13568" width="17.6328125" style="25"/>
    <col min="13569" max="13569" width="4.453125" style="25" customWidth="1"/>
    <col min="13570" max="13570" width="23.08984375" style="25" customWidth="1"/>
    <col min="13571" max="13571" width="8.6328125" style="25" customWidth="1"/>
    <col min="13572" max="13572" width="8.81640625" style="25" customWidth="1"/>
    <col min="13573" max="13573" width="5.90625" style="25" customWidth="1"/>
    <col min="13574" max="13574" width="7.453125" style="25" bestFit="1" customWidth="1"/>
    <col min="13575" max="13575" width="6.36328125" style="25" customWidth="1"/>
    <col min="13576" max="13576" width="7.6328125" style="25" customWidth="1"/>
    <col min="13577" max="13577" width="6.08984375" style="25" customWidth="1"/>
    <col min="13578" max="13578" width="7" style="25" customWidth="1"/>
    <col min="13579" max="13579" width="4.81640625" style="25" customWidth="1"/>
    <col min="13580" max="13580" width="6.90625" style="25" customWidth="1"/>
    <col min="13581" max="13581" width="4.36328125" style="25" customWidth="1"/>
    <col min="13582" max="13582" width="6.453125" style="25" customWidth="1"/>
    <col min="13583" max="13816" width="8.08984375" style="25" customWidth="1"/>
    <col min="13817" max="13817" width="4.453125" style="25" customWidth="1"/>
    <col min="13818" max="13824" width="17.6328125" style="25"/>
    <col min="13825" max="13825" width="4.453125" style="25" customWidth="1"/>
    <col min="13826" max="13826" width="23.08984375" style="25" customWidth="1"/>
    <col min="13827" max="13827" width="8.6328125" style="25" customWidth="1"/>
    <col min="13828" max="13828" width="8.81640625" style="25" customWidth="1"/>
    <col min="13829" max="13829" width="5.90625" style="25" customWidth="1"/>
    <col min="13830" max="13830" width="7.453125" style="25" bestFit="1" customWidth="1"/>
    <col min="13831" max="13831" width="6.36328125" style="25" customWidth="1"/>
    <col min="13832" max="13832" width="7.6328125" style="25" customWidth="1"/>
    <col min="13833" max="13833" width="6.08984375" style="25" customWidth="1"/>
    <col min="13834" max="13834" width="7" style="25" customWidth="1"/>
    <col min="13835" max="13835" width="4.81640625" style="25" customWidth="1"/>
    <col min="13836" max="13836" width="6.90625" style="25" customWidth="1"/>
    <col min="13837" max="13837" width="4.36328125" style="25" customWidth="1"/>
    <col min="13838" max="13838" width="6.453125" style="25" customWidth="1"/>
    <col min="13839" max="14072" width="8.08984375" style="25" customWidth="1"/>
    <col min="14073" max="14073" width="4.453125" style="25" customWidth="1"/>
    <col min="14074" max="14080" width="17.6328125" style="25"/>
    <col min="14081" max="14081" width="4.453125" style="25" customWidth="1"/>
    <col min="14082" max="14082" width="23.08984375" style="25" customWidth="1"/>
    <col min="14083" max="14083" width="8.6328125" style="25" customWidth="1"/>
    <col min="14084" max="14084" width="8.81640625" style="25" customWidth="1"/>
    <col min="14085" max="14085" width="5.90625" style="25" customWidth="1"/>
    <col min="14086" max="14086" width="7.453125" style="25" bestFit="1" customWidth="1"/>
    <col min="14087" max="14087" width="6.36328125" style="25" customWidth="1"/>
    <col min="14088" max="14088" width="7.6328125" style="25" customWidth="1"/>
    <col min="14089" max="14089" width="6.08984375" style="25" customWidth="1"/>
    <col min="14090" max="14090" width="7" style="25" customWidth="1"/>
    <col min="14091" max="14091" width="4.81640625" style="25" customWidth="1"/>
    <col min="14092" max="14092" width="6.90625" style="25" customWidth="1"/>
    <col min="14093" max="14093" width="4.36328125" style="25" customWidth="1"/>
    <col min="14094" max="14094" width="6.453125" style="25" customWidth="1"/>
    <col min="14095" max="14328" width="8.08984375" style="25" customWidth="1"/>
    <col min="14329" max="14329" width="4.453125" style="25" customWidth="1"/>
    <col min="14330" max="14336" width="17.6328125" style="25"/>
    <col min="14337" max="14337" width="4.453125" style="25" customWidth="1"/>
    <col min="14338" max="14338" width="23.08984375" style="25" customWidth="1"/>
    <col min="14339" max="14339" width="8.6328125" style="25" customWidth="1"/>
    <col min="14340" max="14340" width="8.81640625" style="25" customWidth="1"/>
    <col min="14341" max="14341" width="5.90625" style="25" customWidth="1"/>
    <col min="14342" max="14342" width="7.453125" style="25" bestFit="1" customWidth="1"/>
    <col min="14343" max="14343" width="6.36328125" style="25" customWidth="1"/>
    <col min="14344" max="14344" width="7.6328125" style="25" customWidth="1"/>
    <col min="14345" max="14345" width="6.08984375" style="25" customWidth="1"/>
    <col min="14346" max="14346" width="7" style="25" customWidth="1"/>
    <col min="14347" max="14347" width="4.81640625" style="25" customWidth="1"/>
    <col min="14348" max="14348" width="6.90625" style="25" customWidth="1"/>
    <col min="14349" max="14349" width="4.36328125" style="25" customWidth="1"/>
    <col min="14350" max="14350" width="6.453125" style="25" customWidth="1"/>
    <col min="14351" max="14584" width="8.08984375" style="25" customWidth="1"/>
    <col min="14585" max="14585" width="4.453125" style="25" customWidth="1"/>
    <col min="14586" max="14592" width="17.6328125" style="25"/>
    <col min="14593" max="14593" width="4.453125" style="25" customWidth="1"/>
    <col min="14594" max="14594" width="23.08984375" style="25" customWidth="1"/>
    <col min="14595" max="14595" width="8.6328125" style="25" customWidth="1"/>
    <col min="14596" max="14596" width="8.81640625" style="25" customWidth="1"/>
    <col min="14597" max="14597" width="5.90625" style="25" customWidth="1"/>
    <col min="14598" max="14598" width="7.453125" style="25" bestFit="1" customWidth="1"/>
    <col min="14599" max="14599" width="6.36328125" style="25" customWidth="1"/>
    <col min="14600" max="14600" width="7.6328125" style="25" customWidth="1"/>
    <col min="14601" max="14601" width="6.08984375" style="25" customWidth="1"/>
    <col min="14602" max="14602" width="7" style="25" customWidth="1"/>
    <col min="14603" max="14603" width="4.81640625" style="25" customWidth="1"/>
    <col min="14604" max="14604" width="6.90625" style="25" customWidth="1"/>
    <col min="14605" max="14605" width="4.36328125" style="25" customWidth="1"/>
    <col min="14606" max="14606" width="6.453125" style="25" customWidth="1"/>
    <col min="14607" max="14840" width="8.08984375" style="25" customWidth="1"/>
    <col min="14841" max="14841" width="4.453125" style="25" customWidth="1"/>
    <col min="14842" max="14848" width="17.6328125" style="25"/>
    <col min="14849" max="14849" width="4.453125" style="25" customWidth="1"/>
    <col min="14850" max="14850" width="23.08984375" style="25" customWidth="1"/>
    <col min="14851" max="14851" width="8.6328125" style="25" customWidth="1"/>
    <col min="14852" max="14852" width="8.81640625" style="25" customWidth="1"/>
    <col min="14853" max="14853" width="5.90625" style="25" customWidth="1"/>
    <col min="14854" max="14854" width="7.453125" style="25" bestFit="1" customWidth="1"/>
    <col min="14855" max="14855" width="6.36328125" style="25" customWidth="1"/>
    <col min="14856" max="14856" width="7.6328125" style="25" customWidth="1"/>
    <col min="14857" max="14857" width="6.08984375" style="25" customWidth="1"/>
    <col min="14858" max="14858" width="7" style="25" customWidth="1"/>
    <col min="14859" max="14859" width="4.81640625" style="25" customWidth="1"/>
    <col min="14860" max="14860" width="6.90625" style="25" customWidth="1"/>
    <col min="14861" max="14861" width="4.36328125" style="25" customWidth="1"/>
    <col min="14862" max="14862" width="6.453125" style="25" customWidth="1"/>
    <col min="14863" max="15096" width="8.08984375" style="25" customWidth="1"/>
    <col min="15097" max="15097" width="4.453125" style="25" customWidth="1"/>
    <col min="15098" max="15104" width="17.6328125" style="25"/>
    <col min="15105" max="15105" width="4.453125" style="25" customWidth="1"/>
    <col min="15106" max="15106" width="23.08984375" style="25" customWidth="1"/>
    <col min="15107" max="15107" width="8.6328125" style="25" customWidth="1"/>
    <col min="15108" max="15108" width="8.81640625" style="25" customWidth="1"/>
    <col min="15109" max="15109" width="5.90625" style="25" customWidth="1"/>
    <col min="15110" max="15110" width="7.453125" style="25" bestFit="1" customWidth="1"/>
    <col min="15111" max="15111" width="6.36328125" style="25" customWidth="1"/>
    <col min="15112" max="15112" width="7.6328125" style="25" customWidth="1"/>
    <col min="15113" max="15113" width="6.08984375" style="25" customWidth="1"/>
    <col min="15114" max="15114" width="7" style="25" customWidth="1"/>
    <col min="15115" max="15115" width="4.81640625" style="25" customWidth="1"/>
    <col min="15116" max="15116" width="6.90625" style="25" customWidth="1"/>
    <col min="15117" max="15117" width="4.36328125" style="25" customWidth="1"/>
    <col min="15118" max="15118" width="6.453125" style="25" customWidth="1"/>
    <col min="15119" max="15352" width="8.08984375" style="25" customWidth="1"/>
    <col min="15353" max="15353" width="4.453125" style="25" customWidth="1"/>
    <col min="15354" max="15360" width="17.6328125" style="25"/>
    <col min="15361" max="15361" width="4.453125" style="25" customWidth="1"/>
    <col min="15362" max="15362" width="23.08984375" style="25" customWidth="1"/>
    <col min="15363" max="15363" width="8.6328125" style="25" customWidth="1"/>
    <col min="15364" max="15364" width="8.81640625" style="25" customWidth="1"/>
    <col min="15365" max="15365" width="5.90625" style="25" customWidth="1"/>
    <col min="15366" max="15366" width="7.453125" style="25" bestFit="1" customWidth="1"/>
    <col min="15367" max="15367" width="6.36328125" style="25" customWidth="1"/>
    <col min="15368" max="15368" width="7.6328125" style="25" customWidth="1"/>
    <col min="15369" max="15369" width="6.08984375" style="25" customWidth="1"/>
    <col min="15370" max="15370" width="7" style="25" customWidth="1"/>
    <col min="15371" max="15371" width="4.81640625" style="25" customWidth="1"/>
    <col min="15372" max="15372" width="6.90625" style="25" customWidth="1"/>
    <col min="15373" max="15373" width="4.36328125" style="25" customWidth="1"/>
    <col min="15374" max="15374" width="6.453125" style="25" customWidth="1"/>
    <col min="15375" max="15608" width="8.08984375" style="25" customWidth="1"/>
    <col min="15609" max="15609" width="4.453125" style="25" customWidth="1"/>
    <col min="15610" max="15616" width="17.6328125" style="25"/>
    <col min="15617" max="15617" width="4.453125" style="25" customWidth="1"/>
    <col min="15618" max="15618" width="23.08984375" style="25" customWidth="1"/>
    <col min="15619" max="15619" width="8.6328125" style="25" customWidth="1"/>
    <col min="15620" max="15620" width="8.81640625" style="25" customWidth="1"/>
    <col min="15621" max="15621" width="5.90625" style="25" customWidth="1"/>
    <col min="15622" max="15622" width="7.453125" style="25" bestFit="1" customWidth="1"/>
    <col min="15623" max="15623" width="6.36328125" style="25" customWidth="1"/>
    <col min="15624" max="15624" width="7.6328125" style="25" customWidth="1"/>
    <col min="15625" max="15625" width="6.08984375" style="25" customWidth="1"/>
    <col min="15626" max="15626" width="7" style="25" customWidth="1"/>
    <col min="15627" max="15627" width="4.81640625" style="25" customWidth="1"/>
    <col min="15628" max="15628" width="6.90625" style="25" customWidth="1"/>
    <col min="15629" max="15629" width="4.36328125" style="25" customWidth="1"/>
    <col min="15630" max="15630" width="6.453125" style="25" customWidth="1"/>
    <col min="15631" max="15864" width="8.08984375" style="25" customWidth="1"/>
    <col min="15865" max="15865" width="4.453125" style="25" customWidth="1"/>
    <col min="15866" max="15872" width="17.6328125" style="25"/>
    <col min="15873" max="15873" width="4.453125" style="25" customWidth="1"/>
    <col min="15874" max="15874" width="23.08984375" style="25" customWidth="1"/>
    <col min="15875" max="15875" width="8.6328125" style="25" customWidth="1"/>
    <col min="15876" max="15876" width="8.81640625" style="25" customWidth="1"/>
    <col min="15877" max="15877" width="5.90625" style="25" customWidth="1"/>
    <col min="15878" max="15878" width="7.453125" style="25" bestFit="1" customWidth="1"/>
    <col min="15879" max="15879" width="6.36328125" style="25" customWidth="1"/>
    <col min="15880" max="15880" width="7.6328125" style="25" customWidth="1"/>
    <col min="15881" max="15881" width="6.08984375" style="25" customWidth="1"/>
    <col min="15882" max="15882" width="7" style="25" customWidth="1"/>
    <col min="15883" max="15883" width="4.81640625" style="25" customWidth="1"/>
    <col min="15884" max="15884" width="6.90625" style="25" customWidth="1"/>
    <col min="15885" max="15885" width="4.36328125" style="25" customWidth="1"/>
    <col min="15886" max="15886" width="6.453125" style="25" customWidth="1"/>
    <col min="15887" max="16120" width="8.08984375" style="25" customWidth="1"/>
    <col min="16121" max="16121" width="4.453125" style="25" customWidth="1"/>
    <col min="16122" max="16128" width="17.6328125" style="25"/>
    <col min="16129" max="16129" width="4.453125" style="25" customWidth="1"/>
    <col min="16130" max="16130" width="23.08984375" style="25" customWidth="1"/>
    <col min="16131" max="16131" width="8.6328125" style="25" customWidth="1"/>
    <col min="16132" max="16132" width="8.81640625" style="25" customWidth="1"/>
    <col min="16133" max="16133" width="5.90625" style="25" customWidth="1"/>
    <col min="16134" max="16134" width="7.453125" style="25" bestFit="1" customWidth="1"/>
    <col min="16135" max="16135" width="6.36328125" style="25" customWidth="1"/>
    <col min="16136" max="16136" width="7.6328125" style="25" customWidth="1"/>
    <col min="16137" max="16137" width="6.08984375" style="25" customWidth="1"/>
    <col min="16138" max="16138" width="7" style="25" customWidth="1"/>
    <col min="16139" max="16139" width="4.81640625" style="25" customWidth="1"/>
    <col min="16140" max="16140" width="6.90625" style="25" customWidth="1"/>
    <col min="16141" max="16141" width="4.36328125" style="25" customWidth="1"/>
    <col min="16142" max="16142" width="6.453125" style="25" customWidth="1"/>
    <col min="16143" max="16376" width="8.08984375" style="25" customWidth="1"/>
    <col min="16377" max="16377" width="4.453125" style="25" customWidth="1"/>
    <col min="16378" max="16384" width="17.6328125" style="25"/>
  </cols>
  <sheetData>
    <row r="1" spans="1:14" ht="16.2" x14ac:dyDescent="0.35">
      <c r="L1" s="212" t="s">
        <v>474</v>
      </c>
      <c r="M1" s="212"/>
      <c r="N1" s="212"/>
    </row>
    <row r="2" spans="1:14" x14ac:dyDescent="0.35">
      <c r="A2" s="213" t="s">
        <v>107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</row>
    <row r="3" spans="1:14" ht="18.75" customHeight="1" x14ac:dyDescent="0.35">
      <c r="A3" s="214" t="s">
        <v>509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</row>
    <row r="4" spans="1:14" ht="18.75" customHeight="1" x14ac:dyDescent="0.35">
      <c r="A4" s="215" t="s">
        <v>519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7"/>
    </row>
    <row r="5" spans="1:14" ht="22.8" customHeight="1" x14ac:dyDescent="0.35">
      <c r="A5" s="26"/>
      <c r="B5" s="27"/>
      <c r="C5" s="27"/>
      <c r="D5" s="26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21" customHeight="1" x14ac:dyDescent="0.35">
      <c r="A6" s="216" t="s">
        <v>108</v>
      </c>
      <c r="B6" s="216" t="s">
        <v>109</v>
      </c>
      <c r="C6" s="216" t="s">
        <v>110</v>
      </c>
      <c r="D6" s="216" t="s">
        <v>111</v>
      </c>
      <c r="E6" s="216" t="s">
        <v>112</v>
      </c>
      <c r="F6" s="216"/>
      <c r="G6" s="216"/>
      <c r="H6" s="216"/>
      <c r="I6" s="216"/>
      <c r="J6" s="216"/>
      <c r="K6" s="216"/>
      <c r="L6" s="216"/>
      <c r="M6" s="216"/>
      <c r="N6" s="216"/>
    </row>
    <row r="7" spans="1:14" ht="38.25" customHeight="1" x14ac:dyDescent="0.35">
      <c r="A7" s="216"/>
      <c r="B7" s="216"/>
      <c r="C7" s="216"/>
      <c r="D7" s="216"/>
      <c r="E7" s="216" t="s">
        <v>113</v>
      </c>
      <c r="F7" s="216"/>
      <c r="G7" s="216" t="s">
        <v>114</v>
      </c>
      <c r="H7" s="216"/>
      <c r="I7" s="216" t="s">
        <v>115</v>
      </c>
      <c r="J7" s="216"/>
      <c r="K7" s="216" t="s">
        <v>116</v>
      </c>
      <c r="L7" s="216"/>
      <c r="M7" s="216" t="s">
        <v>117</v>
      </c>
      <c r="N7" s="216"/>
    </row>
    <row r="8" spans="1:14" s="28" customFormat="1" ht="67.5" customHeight="1" x14ac:dyDescent="0.35">
      <c r="A8" s="216"/>
      <c r="B8" s="216"/>
      <c r="C8" s="216"/>
      <c r="D8" s="216"/>
      <c r="E8" s="115" t="s">
        <v>118</v>
      </c>
      <c r="F8" s="115" t="s">
        <v>119</v>
      </c>
      <c r="G8" s="115" t="s">
        <v>120</v>
      </c>
      <c r="H8" s="115" t="s">
        <v>119</v>
      </c>
      <c r="I8" s="115" t="s">
        <v>118</v>
      </c>
      <c r="J8" s="115" t="s">
        <v>119</v>
      </c>
      <c r="K8" s="115" t="s">
        <v>121</v>
      </c>
      <c r="L8" s="115" t="s">
        <v>119</v>
      </c>
      <c r="M8" s="115" t="s">
        <v>121</v>
      </c>
      <c r="N8" s="115" t="s">
        <v>119</v>
      </c>
    </row>
    <row r="9" spans="1:14" s="246" customFormat="1" ht="21" customHeight="1" x14ac:dyDescent="0.35">
      <c r="A9" s="245" t="s">
        <v>122</v>
      </c>
      <c r="B9" s="245" t="s">
        <v>123</v>
      </c>
      <c r="C9" s="245" t="s">
        <v>124</v>
      </c>
      <c r="D9" s="245" t="s">
        <v>125</v>
      </c>
      <c r="E9" s="245" t="s">
        <v>126</v>
      </c>
      <c r="F9" s="245" t="s">
        <v>127</v>
      </c>
      <c r="G9" s="245" t="s">
        <v>128</v>
      </c>
      <c r="H9" s="245" t="s">
        <v>129</v>
      </c>
      <c r="I9" s="245" t="s">
        <v>130</v>
      </c>
      <c r="J9" s="245" t="s">
        <v>131</v>
      </c>
      <c r="K9" s="245" t="s">
        <v>132</v>
      </c>
      <c r="L9" s="245" t="s">
        <v>133</v>
      </c>
      <c r="M9" s="245" t="s">
        <v>134</v>
      </c>
      <c r="N9" s="245" t="s">
        <v>135</v>
      </c>
    </row>
    <row r="10" spans="1:14" s="248" customFormat="1" ht="21" customHeight="1" x14ac:dyDescent="0.35">
      <c r="A10" s="216" t="s">
        <v>136</v>
      </c>
      <c r="B10" s="216"/>
      <c r="C10" s="247">
        <f t="shared" ref="C10:N10" si="0">C11+C14+C18</f>
        <v>248655.4</v>
      </c>
      <c r="D10" s="247">
        <f t="shared" si="0"/>
        <v>62566.03</v>
      </c>
      <c r="E10" s="247">
        <f t="shared" si="0"/>
        <v>199</v>
      </c>
      <c r="F10" s="247">
        <f t="shared" si="0"/>
        <v>19123</v>
      </c>
      <c r="G10" s="247">
        <f t="shared" si="0"/>
        <v>93</v>
      </c>
      <c r="H10" s="247">
        <f t="shared" si="0"/>
        <v>16029</v>
      </c>
      <c r="I10" s="247">
        <f t="shared" si="0"/>
        <v>13</v>
      </c>
      <c r="J10" s="247">
        <f t="shared" si="0"/>
        <v>1665.2</v>
      </c>
      <c r="K10" s="247">
        <f t="shared" si="0"/>
        <v>69</v>
      </c>
      <c r="L10" s="247">
        <f t="shared" si="0"/>
        <v>14962</v>
      </c>
      <c r="M10" s="247">
        <f t="shared" si="0"/>
        <v>2</v>
      </c>
      <c r="N10" s="247">
        <f t="shared" si="0"/>
        <v>4022</v>
      </c>
    </row>
    <row r="11" spans="1:14" s="248" customFormat="1" ht="21" customHeight="1" x14ac:dyDescent="0.35">
      <c r="A11" s="115" t="s">
        <v>63</v>
      </c>
      <c r="B11" s="249" t="s">
        <v>137</v>
      </c>
      <c r="C11" s="247">
        <f t="shared" ref="C11:N11" si="1">C12+C13</f>
        <v>143972</v>
      </c>
      <c r="D11" s="247">
        <f t="shared" si="1"/>
        <v>35184</v>
      </c>
      <c r="E11" s="247">
        <f t="shared" si="1"/>
        <v>121</v>
      </c>
      <c r="F11" s="247">
        <f t="shared" si="1"/>
        <v>12337</v>
      </c>
      <c r="G11" s="247">
        <f t="shared" si="1"/>
        <v>42</v>
      </c>
      <c r="H11" s="247">
        <f t="shared" si="1"/>
        <v>8161</v>
      </c>
      <c r="I11" s="247">
        <f t="shared" si="1"/>
        <v>4</v>
      </c>
      <c r="J11" s="247">
        <f t="shared" si="1"/>
        <v>725</v>
      </c>
      <c r="K11" s="247">
        <f t="shared" si="1"/>
        <v>2</v>
      </c>
      <c r="L11" s="247">
        <f t="shared" si="1"/>
        <v>8713</v>
      </c>
      <c r="M11" s="247">
        <f t="shared" si="1"/>
        <v>0</v>
      </c>
      <c r="N11" s="247">
        <f t="shared" si="1"/>
        <v>2043</v>
      </c>
    </row>
    <row r="12" spans="1:14" ht="21" customHeight="1" x14ac:dyDescent="0.35">
      <c r="A12" s="250">
        <v>1</v>
      </c>
      <c r="B12" s="251" t="s">
        <v>60</v>
      </c>
      <c r="C12" s="252">
        <v>18378</v>
      </c>
      <c r="D12" s="252">
        <v>10538</v>
      </c>
      <c r="E12" s="252">
        <v>40</v>
      </c>
      <c r="F12" s="252">
        <v>3600</v>
      </c>
      <c r="G12" s="252">
        <v>1</v>
      </c>
      <c r="H12" s="252">
        <v>1400</v>
      </c>
      <c r="I12" s="252">
        <v>2</v>
      </c>
      <c r="J12" s="252">
        <v>180</v>
      </c>
      <c r="K12" s="252">
        <v>2</v>
      </c>
      <c r="L12" s="252">
        <v>2528</v>
      </c>
      <c r="M12" s="252"/>
      <c r="N12" s="252"/>
    </row>
    <row r="13" spans="1:14" ht="21" customHeight="1" x14ac:dyDescent="0.35">
      <c r="A13" s="250">
        <v>2</v>
      </c>
      <c r="B13" s="265" t="s">
        <v>61</v>
      </c>
      <c r="C13" s="252">
        <v>125594</v>
      </c>
      <c r="D13" s="252">
        <v>24646</v>
      </c>
      <c r="E13" s="252">
        <v>81</v>
      </c>
      <c r="F13" s="252">
        <v>8737</v>
      </c>
      <c r="G13" s="252">
        <v>41</v>
      </c>
      <c r="H13" s="252">
        <v>6761</v>
      </c>
      <c r="I13" s="252">
        <v>2</v>
      </c>
      <c r="J13" s="252">
        <v>545</v>
      </c>
      <c r="K13" s="252"/>
      <c r="L13" s="252">
        <v>6185</v>
      </c>
      <c r="M13" s="252"/>
      <c r="N13" s="252">
        <v>2043</v>
      </c>
    </row>
    <row r="14" spans="1:14" s="248" customFormat="1" ht="21" customHeight="1" x14ac:dyDescent="0.35">
      <c r="A14" s="115" t="s">
        <v>52</v>
      </c>
      <c r="B14" s="249" t="s">
        <v>138</v>
      </c>
      <c r="C14" s="247">
        <f t="shared" ref="C14:N14" si="2">SUM(C15:C17)</f>
        <v>67154.899999999994</v>
      </c>
      <c r="D14" s="247">
        <f t="shared" si="2"/>
        <v>18844</v>
      </c>
      <c r="E14" s="247">
        <f t="shared" si="2"/>
        <v>45</v>
      </c>
      <c r="F14" s="247">
        <f t="shared" si="2"/>
        <v>5169</v>
      </c>
      <c r="G14" s="247">
        <f t="shared" si="2"/>
        <v>20</v>
      </c>
      <c r="H14" s="247">
        <f t="shared" si="2"/>
        <v>4216</v>
      </c>
      <c r="I14" s="247">
        <f t="shared" si="2"/>
        <v>7</v>
      </c>
      <c r="J14" s="247">
        <f t="shared" si="2"/>
        <v>865.2</v>
      </c>
      <c r="K14" s="247">
        <f t="shared" si="2"/>
        <v>45</v>
      </c>
      <c r="L14" s="247">
        <f t="shared" si="2"/>
        <v>4164</v>
      </c>
      <c r="M14" s="247">
        <f t="shared" si="2"/>
        <v>2</v>
      </c>
      <c r="N14" s="247">
        <f t="shared" si="2"/>
        <v>1660</v>
      </c>
    </row>
    <row r="15" spans="1:14" ht="21" customHeight="1" x14ac:dyDescent="0.35">
      <c r="A15" s="250">
        <v>1</v>
      </c>
      <c r="B15" s="251" t="s">
        <v>139</v>
      </c>
      <c r="C15" s="253">
        <v>22290</v>
      </c>
      <c r="D15" s="253">
        <v>6184</v>
      </c>
      <c r="E15" s="253">
        <v>14</v>
      </c>
      <c r="F15" s="253">
        <v>1807</v>
      </c>
      <c r="G15" s="253">
        <v>8</v>
      </c>
      <c r="H15" s="253">
        <v>1680</v>
      </c>
      <c r="I15" s="253">
        <v>3</v>
      </c>
      <c r="J15" s="253">
        <v>242</v>
      </c>
      <c r="K15" s="253">
        <v>20</v>
      </c>
      <c r="L15" s="253">
        <v>1202</v>
      </c>
      <c r="M15" s="253">
        <v>0</v>
      </c>
      <c r="N15" s="253">
        <v>0</v>
      </c>
    </row>
    <row r="16" spans="1:14" ht="21" customHeight="1" x14ac:dyDescent="0.35">
      <c r="A16" s="250">
        <v>2</v>
      </c>
      <c r="B16" s="254" t="s">
        <v>140</v>
      </c>
      <c r="C16" s="255">
        <v>25323.9</v>
      </c>
      <c r="D16" s="255">
        <v>8330</v>
      </c>
      <c r="E16" s="255">
        <v>19</v>
      </c>
      <c r="F16" s="255">
        <v>1948</v>
      </c>
      <c r="G16" s="255">
        <v>8</v>
      </c>
      <c r="H16" s="255">
        <v>1584</v>
      </c>
      <c r="I16" s="255">
        <v>1</v>
      </c>
      <c r="J16" s="255">
        <v>112.2</v>
      </c>
      <c r="K16" s="255">
        <v>2</v>
      </c>
      <c r="L16" s="255">
        <v>1509</v>
      </c>
      <c r="M16" s="255">
        <v>2</v>
      </c>
      <c r="N16" s="255">
        <v>1660</v>
      </c>
    </row>
    <row r="17" spans="1:15" ht="21" customHeight="1" x14ac:dyDescent="0.35">
      <c r="A17" s="250">
        <v>3</v>
      </c>
      <c r="B17" s="254" t="s">
        <v>9</v>
      </c>
      <c r="C17" s="256">
        <v>19541</v>
      </c>
      <c r="D17" s="255">
        <v>4330</v>
      </c>
      <c r="E17" s="255">
        <v>12</v>
      </c>
      <c r="F17" s="255">
        <v>1414</v>
      </c>
      <c r="G17" s="255">
        <v>4</v>
      </c>
      <c r="H17" s="255">
        <v>952</v>
      </c>
      <c r="I17" s="255">
        <v>3</v>
      </c>
      <c r="J17" s="255">
        <v>511</v>
      </c>
      <c r="K17" s="255">
        <v>23</v>
      </c>
      <c r="L17" s="255">
        <v>1453</v>
      </c>
      <c r="M17" s="255">
        <v>0</v>
      </c>
      <c r="N17" s="255">
        <v>0</v>
      </c>
    </row>
    <row r="18" spans="1:15" s="248" customFormat="1" ht="21" customHeight="1" x14ac:dyDescent="0.35">
      <c r="A18" s="115" t="s">
        <v>48</v>
      </c>
      <c r="B18" s="249" t="s">
        <v>141</v>
      </c>
      <c r="C18" s="247">
        <f>SUM(C20:C26)</f>
        <v>37528.5</v>
      </c>
      <c r="D18" s="247">
        <f>SUM(D20:D26)</f>
        <v>8538.0300000000007</v>
      </c>
      <c r="E18" s="247">
        <f>SUM(E20:E24,F26)</f>
        <v>33</v>
      </c>
      <c r="F18" s="247">
        <f t="shared" ref="F18:N18" si="3">SUM(F20:F26)</f>
        <v>1617</v>
      </c>
      <c r="G18" s="247">
        <f t="shared" si="3"/>
        <v>31</v>
      </c>
      <c r="H18" s="247">
        <f t="shared" si="3"/>
        <v>3652</v>
      </c>
      <c r="I18" s="247">
        <f t="shared" si="3"/>
        <v>2</v>
      </c>
      <c r="J18" s="247">
        <f t="shared" si="3"/>
        <v>75</v>
      </c>
      <c r="K18" s="247">
        <f t="shared" si="3"/>
        <v>22</v>
      </c>
      <c r="L18" s="247">
        <f t="shared" si="3"/>
        <v>2085</v>
      </c>
      <c r="M18" s="247">
        <f t="shared" si="3"/>
        <v>0</v>
      </c>
      <c r="N18" s="247">
        <f t="shared" si="3"/>
        <v>319</v>
      </c>
    </row>
    <row r="19" spans="1:15" s="248" customFormat="1" ht="21" customHeight="1" x14ac:dyDescent="0.35">
      <c r="A19" s="257">
        <v>1</v>
      </c>
      <c r="B19" s="251" t="s">
        <v>142</v>
      </c>
      <c r="C19" s="252">
        <v>45540</v>
      </c>
      <c r="D19" s="252">
        <v>44026</v>
      </c>
      <c r="E19" s="252">
        <v>17</v>
      </c>
      <c r="F19" s="252">
        <v>1076</v>
      </c>
      <c r="G19" s="252">
        <v>4</v>
      </c>
      <c r="H19" s="252">
        <v>1200</v>
      </c>
      <c r="I19" s="252">
        <v>5</v>
      </c>
      <c r="J19" s="252">
        <v>103.2</v>
      </c>
      <c r="K19" s="252">
        <v>9</v>
      </c>
      <c r="L19" s="252">
        <v>441</v>
      </c>
      <c r="M19" s="252"/>
      <c r="N19" s="252"/>
    </row>
    <row r="20" spans="1:15" ht="21" customHeight="1" x14ac:dyDescent="0.35">
      <c r="A20" s="250">
        <v>2</v>
      </c>
      <c r="B20" s="251" t="s">
        <v>143</v>
      </c>
      <c r="C20" s="258">
        <v>8033</v>
      </c>
      <c r="D20" s="258">
        <v>1266</v>
      </c>
      <c r="E20" s="258">
        <v>6</v>
      </c>
      <c r="F20" s="258">
        <v>300</v>
      </c>
      <c r="G20" s="258">
        <v>14</v>
      </c>
      <c r="H20" s="258">
        <v>760</v>
      </c>
      <c r="I20" s="258"/>
      <c r="J20" s="258"/>
      <c r="K20" s="258">
        <v>3</v>
      </c>
      <c r="L20" s="258">
        <v>165</v>
      </c>
      <c r="M20" s="252">
        <v>0</v>
      </c>
      <c r="N20" s="252">
        <v>0</v>
      </c>
    </row>
    <row r="21" spans="1:15" ht="21" customHeight="1" x14ac:dyDescent="0.35">
      <c r="A21" s="250">
        <v>3</v>
      </c>
      <c r="B21" s="251" t="s">
        <v>144</v>
      </c>
      <c r="C21" s="258">
        <v>9447</v>
      </c>
      <c r="D21" s="258">
        <v>875</v>
      </c>
      <c r="E21" s="258">
        <v>2</v>
      </c>
      <c r="F21" s="258">
        <v>195</v>
      </c>
      <c r="G21" s="258">
        <v>1</v>
      </c>
      <c r="H21" s="258">
        <v>229</v>
      </c>
      <c r="I21" s="258">
        <v>0</v>
      </c>
      <c r="J21" s="258"/>
      <c r="K21" s="258">
        <v>1</v>
      </c>
      <c r="L21" s="258">
        <v>434</v>
      </c>
      <c r="M21" s="252">
        <v>0</v>
      </c>
      <c r="N21" s="252">
        <v>0</v>
      </c>
    </row>
    <row r="22" spans="1:15" ht="21" customHeight="1" x14ac:dyDescent="0.35">
      <c r="A22" s="259">
        <v>4</v>
      </c>
      <c r="B22" s="254" t="s">
        <v>12</v>
      </c>
      <c r="C22" s="260">
        <v>3012</v>
      </c>
      <c r="D22" s="261">
        <v>502</v>
      </c>
      <c r="E22" s="261">
        <v>2</v>
      </c>
      <c r="F22" s="261">
        <v>70</v>
      </c>
      <c r="G22" s="261">
        <v>3</v>
      </c>
      <c r="H22" s="261">
        <v>105</v>
      </c>
      <c r="I22" s="261">
        <v>0</v>
      </c>
      <c r="J22" s="261">
        <v>0</v>
      </c>
      <c r="K22" s="261">
        <v>2</v>
      </c>
      <c r="L22" s="261">
        <v>70</v>
      </c>
      <c r="M22" s="255"/>
      <c r="N22" s="255"/>
      <c r="O22" s="262"/>
    </row>
    <row r="23" spans="1:15" ht="21" customHeight="1" x14ac:dyDescent="0.35">
      <c r="A23" s="259">
        <v>5</v>
      </c>
      <c r="B23" s="254" t="s">
        <v>145</v>
      </c>
      <c r="C23" s="252">
        <v>3665</v>
      </c>
      <c r="D23" s="252">
        <f>F23+L23</f>
        <v>1405</v>
      </c>
      <c r="E23" s="252">
        <v>15</v>
      </c>
      <c r="F23" s="252">
        <v>597</v>
      </c>
      <c r="G23" s="252">
        <v>2</v>
      </c>
      <c r="H23" s="252">
        <f>164</f>
        <v>164</v>
      </c>
      <c r="I23" s="252">
        <v>1</v>
      </c>
      <c r="J23" s="252">
        <v>27</v>
      </c>
      <c r="K23" s="252">
        <v>12</v>
      </c>
      <c r="L23" s="252">
        <f>999-164-27</f>
        <v>808</v>
      </c>
      <c r="M23" s="252">
        <v>0</v>
      </c>
      <c r="N23" s="252">
        <v>0</v>
      </c>
    </row>
    <row r="24" spans="1:15" ht="21" customHeight="1" x14ac:dyDescent="0.35">
      <c r="A24" s="259">
        <v>6</v>
      </c>
      <c r="B24" s="254" t="s">
        <v>146</v>
      </c>
      <c r="C24" s="255">
        <v>10000</v>
      </c>
      <c r="D24" s="255">
        <v>3088</v>
      </c>
      <c r="E24" s="256">
        <v>8</v>
      </c>
      <c r="F24" s="255">
        <v>357</v>
      </c>
      <c r="G24" s="256">
        <v>6</v>
      </c>
      <c r="H24" s="255">
        <v>1864</v>
      </c>
      <c r="I24" s="256">
        <v>1</v>
      </c>
      <c r="J24" s="255">
        <v>48</v>
      </c>
      <c r="K24" s="255"/>
      <c r="L24" s="255">
        <v>500</v>
      </c>
      <c r="M24" s="255"/>
      <c r="N24" s="255">
        <v>319</v>
      </c>
    </row>
    <row r="25" spans="1:15" ht="21" customHeight="1" x14ac:dyDescent="0.35">
      <c r="A25" s="259">
        <v>7</v>
      </c>
      <c r="B25" s="254" t="s">
        <v>147</v>
      </c>
      <c r="C25" s="263">
        <v>2383.5</v>
      </c>
      <c r="D25" s="255">
        <v>787</v>
      </c>
      <c r="E25" s="255">
        <v>2</v>
      </c>
      <c r="F25" s="255">
        <f>56+42</f>
        <v>98</v>
      </c>
      <c r="G25" s="255">
        <v>5</v>
      </c>
      <c r="H25" s="255">
        <f>56*4+18</f>
        <v>242</v>
      </c>
      <c r="I25" s="255">
        <v>0</v>
      </c>
      <c r="J25" s="255">
        <v>0</v>
      </c>
      <c r="K25" s="255">
        <v>4</v>
      </c>
      <c r="L25" s="255">
        <f>18*4</f>
        <v>72</v>
      </c>
      <c r="M25" s="255">
        <v>0</v>
      </c>
      <c r="N25" s="255">
        <v>0</v>
      </c>
    </row>
    <row r="26" spans="1:15" ht="21" customHeight="1" x14ac:dyDescent="0.35">
      <c r="A26" s="250">
        <v>8</v>
      </c>
      <c r="B26" s="251" t="s">
        <v>148</v>
      </c>
      <c r="C26" s="258">
        <v>988</v>
      </c>
      <c r="D26" s="258">
        <v>615.03</v>
      </c>
      <c r="E26" s="258"/>
      <c r="F26" s="258"/>
      <c r="G26" s="264" t="s">
        <v>149</v>
      </c>
      <c r="H26" s="258">
        <v>288</v>
      </c>
      <c r="I26" s="258"/>
      <c r="J26" s="258"/>
      <c r="K26" s="264" t="s">
        <v>150</v>
      </c>
      <c r="L26" s="258">
        <v>36</v>
      </c>
      <c r="M26" s="252">
        <v>0</v>
      </c>
      <c r="N26" s="252">
        <v>0</v>
      </c>
    </row>
    <row r="28" spans="1:15" x14ac:dyDescent="0.35">
      <c r="B28" s="211" t="s">
        <v>513</v>
      </c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</row>
  </sheetData>
  <mergeCells count="16">
    <mergeCell ref="B28:N28"/>
    <mergeCell ref="A10:B10"/>
    <mergeCell ref="L1:N1"/>
    <mergeCell ref="A2:N2"/>
    <mergeCell ref="A3:N3"/>
    <mergeCell ref="A4:M4"/>
    <mergeCell ref="A6:A8"/>
    <mergeCell ref="B6:B8"/>
    <mergeCell ref="C6:C8"/>
    <mergeCell ref="D6:D8"/>
    <mergeCell ref="E6:N6"/>
    <mergeCell ref="E7:F7"/>
    <mergeCell ref="G7:H7"/>
    <mergeCell ref="I7:J7"/>
    <mergeCell ref="K7:L7"/>
    <mergeCell ref="M7:N7"/>
  </mergeCells>
  <printOptions horizontalCentered="1"/>
  <pageMargins left="0.39370078740157483" right="0.39370078740157483" top="0.39370078740157483" bottom="0.31496062992125984" header="0.31496062992125984" footer="0.31496062992125984"/>
  <pageSetup paperSize="9"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47"/>
  <sheetViews>
    <sheetView workbookViewId="0">
      <selection activeCell="B12" sqref="B12"/>
    </sheetView>
  </sheetViews>
  <sheetFormatPr defaultColWidth="8.90625" defaultRowHeight="16.8" x14ac:dyDescent="0.35"/>
  <cols>
    <col min="1" max="1" width="4.453125" style="267" customWidth="1"/>
    <col min="2" max="2" width="36.1796875" style="52" bestFit="1" customWidth="1"/>
    <col min="3" max="3" width="15.36328125" style="52" hidden="1" customWidth="1"/>
    <col min="4" max="4" width="11.1796875" style="52" bestFit="1" customWidth="1"/>
    <col min="5" max="5" width="10.453125" style="52" bestFit="1" customWidth="1"/>
    <col min="6" max="6" width="10.1796875" style="52" bestFit="1" customWidth="1"/>
    <col min="7" max="7" width="11.1796875" style="52" bestFit="1" customWidth="1"/>
    <col min="8" max="9" width="10.1796875" style="52" bestFit="1" customWidth="1"/>
    <col min="10" max="10" width="10.453125" style="52" bestFit="1" customWidth="1"/>
    <col min="11" max="11" width="10.1796875" style="52" bestFit="1" customWidth="1"/>
    <col min="12" max="12" width="7.54296875" style="52" bestFit="1" customWidth="1"/>
    <col min="13" max="16384" width="8.90625" style="52"/>
  </cols>
  <sheetData>
    <row r="1" spans="1:12" x14ac:dyDescent="0.35">
      <c r="K1" s="230" t="s">
        <v>207</v>
      </c>
      <c r="L1" s="230"/>
    </row>
    <row r="2" spans="1:12" x14ac:dyDescent="0.35">
      <c r="A2" s="268" t="s">
        <v>152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</row>
    <row r="3" spans="1:12" x14ac:dyDescent="0.35">
      <c r="A3" s="269" t="s">
        <v>519</v>
      </c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</row>
    <row r="4" spans="1:12" ht="25.2" customHeight="1" x14ac:dyDescent="0.35">
      <c r="J4" s="270" t="s">
        <v>153</v>
      </c>
      <c r="K4" s="270"/>
      <c r="L4" s="270"/>
    </row>
    <row r="5" spans="1:12" ht="25.5" customHeight="1" x14ac:dyDescent="0.35">
      <c r="A5" s="30" t="s">
        <v>108</v>
      </c>
      <c r="B5" s="30" t="s">
        <v>154</v>
      </c>
      <c r="C5" s="30" t="s">
        <v>155</v>
      </c>
      <c r="D5" s="30" t="s">
        <v>156</v>
      </c>
      <c r="E5" s="30" t="s">
        <v>157</v>
      </c>
      <c r="F5" s="30" t="s">
        <v>158</v>
      </c>
      <c r="G5" s="30" t="s">
        <v>159</v>
      </c>
      <c r="H5" s="30" t="s">
        <v>160</v>
      </c>
      <c r="I5" s="30" t="s">
        <v>161</v>
      </c>
      <c r="J5" s="30" t="s">
        <v>162</v>
      </c>
      <c r="K5" s="30" t="s">
        <v>163</v>
      </c>
      <c r="L5" s="30" t="s">
        <v>164</v>
      </c>
    </row>
    <row r="6" spans="1:12" ht="22.2" customHeight="1" x14ac:dyDescent="0.35">
      <c r="A6" s="31"/>
      <c r="B6" s="32" t="s">
        <v>165</v>
      </c>
      <c r="C6" s="33"/>
      <c r="D6" s="34">
        <f>D7+D9+D18+D25+D31+D43+D45</f>
        <v>61196908.700000003</v>
      </c>
      <c r="E6" s="34">
        <f t="shared" ref="E6:L6" si="0">E7+E9+E18+E25+E31+E43+E45</f>
        <v>6771836</v>
      </c>
      <c r="F6" s="34">
        <f t="shared" si="0"/>
        <v>6849751.2000000002</v>
      </c>
      <c r="G6" s="34">
        <f t="shared" si="0"/>
        <v>19116746.600000001</v>
      </c>
      <c r="H6" s="34">
        <f t="shared" si="0"/>
        <v>6201648.5999999996</v>
      </c>
      <c r="I6" s="34">
        <f t="shared" si="0"/>
        <v>6116745</v>
      </c>
      <c r="J6" s="34">
        <f t="shared" si="0"/>
        <v>7490437.7999999998</v>
      </c>
      <c r="K6" s="34">
        <f t="shared" si="0"/>
        <v>8649743.5</v>
      </c>
      <c r="L6" s="34">
        <f t="shared" si="0"/>
        <v>0</v>
      </c>
    </row>
    <row r="7" spans="1:12" ht="22.2" customHeight="1" x14ac:dyDescent="0.35">
      <c r="A7" s="30" t="s">
        <v>63</v>
      </c>
      <c r="B7" s="35" t="s">
        <v>166</v>
      </c>
      <c r="C7" s="49"/>
      <c r="D7" s="58">
        <f>D8</f>
        <v>5000000</v>
      </c>
      <c r="E7" s="58">
        <f t="shared" ref="E7:L7" si="1">E8</f>
        <v>0</v>
      </c>
      <c r="F7" s="58">
        <f t="shared" si="1"/>
        <v>3000000</v>
      </c>
      <c r="G7" s="58">
        <f t="shared" si="1"/>
        <v>2000000</v>
      </c>
      <c r="H7" s="58">
        <f t="shared" si="1"/>
        <v>0</v>
      </c>
      <c r="I7" s="58">
        <f t="shared" si="1"/>
        <v>0</v>
      </c>
      <c r="J7" s="58">
        <f t="shared" si="1"/>
        <v>0</v>
      </c>
      <c r="K7" s="58">
        <f t="shared" si="1"/>
        <v>0</v>
      </c>
      <c r="L7" s="50">
        <f t="shared" si="1"/>
        <v>0</v>
      </c>
    </row>
    <row r="8" spans="1:12" ht="22.2" customHeight="1" x14ac:dyDescent="0.35">
      <c r="A8" s="98">
        <v>1</v>
      </c>
      <c r="B8" s="36" t="s">
        <v>167</v>
      </c>
      <c r="C8" s="37" t="s">
        <v>168</v>
      </c>
      <c r="D8" s="38">
        <f>SUM(E8:K8)</f>
        <v>5000000</v>
      </c>
      <c r="E8" s="39"/>
      <c r="F8" s="39">
        <v>3000000</v>
      </c>
      <c r="G8" s="40">
        <v>2000000</v>
      </c>
      <c r="H8" s="40"/>
      <c r="I8" s="40"/>
      <c r="J8" s="40"/>
      <c r="K8" s="40"/>
      <c r="L8" s="40"/>
    </row>
    <row r="9" spans="1:12" ht="22.2" customHeight="1" x14ac:dyDescent="0.35">
      <c r="A9" s="30" t="s">
        <v>52</v>
      </c>
      <c r="B9" s="41" t="s">
        <v>169</v>
      </c>
      <c r="C9" s="42" t="s">
        <v>170</v>
      </c>
      <c r="D9" s="43">
        <f>SUM(D10:D17)</f>
        <v>10313905</v>
      </c>
      <c r="E9" s="44">
        <f>SUM(E10:E17)</f>
        <v>2881000</v>
      </c>
      <c r="F9" s="44">
        <f t="shared" ref="F9:L9" si="2">SUM(F10:F17)</f>
        <v>0</v>
      </c>
      <c r="G9" s="44">
        <f t="shared" si="2"/>
        <v>5630000</v>
      </c>
      <c r="H9" s="44">
        <f t="shared" si="2"/>
        <v>0</v>
      </c>
      <c r="I9" s="44">
        <f t="shared" si="2"/>
        <v>0</v>
      </c>
      <c r="J9" s="44">
        <f t="shared" si="2"/>
        <v>1802905</v>
      </c>
      <c r="K9" s="44">
        <f t="shared" si="2"/>
        <v>0</v>
      </c>
      <c r="L9" s="44">
        <f t="shared" si="2"/>
        <v>0</v>
      </c>
    </row>
    <row r="10" spans="1:12" ht="22.2" customHeight="1" x14ac:dyDescent="0.35">
      <c r="A10" s="98">
        <v>1</v>
      </c>
      <c r="B10" s="48" t="s">
        <v>171</v>
      </c>
      <c r="C10" s="49" t="s">
        <v>172</v>
      </c>
      <c r="D10" s="50">
        <f>SUM(E10:K10)</f>
        <v>2881000</v>
      </c>
      <c r="E10" s="50">
        <v>2881000</v>
      </c>
      <c r="F10" s="50"/>
      <c r="G10" s="47"/>
      <c r="H10" s="47"/>
      <c r="I10" s="47"/>
      <c r="J10" s="47"/>
      <c r="K10" s="47"/>
      <c r="L10" s="47"/>
    </row>
    <row r="11" spans="1:12" ht="22.2" customHeight="1" x14ac:dyDescent="0.35">
      <c r="A11" s="98">
        <v>2</v>
      </c>
      <c r="B11" s="126" t="s">
        <v>173</v>
      </c>
      <c r="C11" s="49" t="s">
        <v>172</v>
      </c>
      <c r="D11" s="50">
        <f t="shared" ref="D11:D17" si="3">SUM(E11:K11)</f>
        <v>845000</v>
      </c>
      <c r="E11" s="53"/>
      <c r="F11" s="53"/>
      <c r="G11" s="53">
        <v>845000</v>
      </c>
      <c r="H11" s="53"/>
      <c r="I11" s="53"/>
      <c r="J11" s="47"/>
      <c r="K11" s="53"/>
      <c r="L11" s="53"/>
    </row>
    <row r="12" spans="1:12" ht="22.2" customHeight="1" x14ac:dyDescent="0.35">
      <c r="A12" s="98">
        <v>3</v>
      </c>
      <c r="B12" s="126" t="s">
        <v>174</v>
      </c>
      <c r="C12" s="49" t="s">
        <v>172</v>
      </c>
      <c r="D12" s="50">
        <f t="shared" si="3"/>
        <v>495400</v>
      </c>
      <c r="E12" s="53"/>
      <c r="F12" s="53"/>
      <c r="G12" s="53">
        <v>495400</v>
      </c>
      <c r="H12" s="53"/>
      <c r="I12" s="53"/>
      <c r="J12" s="47"/>
      <c r="K12" s="53"/>
      <c r="L12" s="53"/>
    </row>
    <row r="13" spans="1:12" ht="22.2" customHeight="1" x14ac:dyDescent="0.35">
      <c r="A13" s="98">
        <v>4</v>
      </c>
      <c r="B13" s="126" t="s">
        <v>175</v>
      </c>
      <c r="C13" s="49" t="s">
        <v>172</v>
      </c>
      <c r="D13" s="50">
        <f t="shared" si="3"/>
        <v>1686500</v>
      </c>
      <c r="E13" s="53"/>
      <c r="F13" s="53"/>
      <c r="G13" s="53">
        <v>1686500</v>
      </c>
      <c r="H13" s="53"/>
      <c r="I13" s="53"/>
      <c r="J13" s="47"/>
      <c r="K13" s="53"/>
      <c r="L13" s="53"/>
    </row>
    <row r="14" spans="1:12" ht="22.2" customHeight="1" x14ac:dyDescent="0.35">
      <c r="A14" s="98">
        <v>5</v>
      </c>
      <c r="B14" s="126" t="s">
        <v>171</v>
      </c>
      <c r="C14" s="49" t="s">
        <v>172</v>
      </c>
      <c r="D14" s="50">
        <f t="shared" si="3"/>
        <v>1981970</v>
      </c>
      <c r="E14" s="53"/>
      <c r="F14" s="53"/>
      <c r="G14" s="53">
        <v>1981970</v>
      </c>
      <c r="H14" s="53"/>
      <c r="I14" s="53"/>
      <c r="J14" s="47"/>
      <c r="K14" s="53"/>
      <c r="L14" s="53"/>
    </row>
    <row r="15" spans="1:12" ht="22.2" customHeight="1" x14ac:dyDescent="0.35">
      <c r="A15" s="98">
        <v>6</v>
      </c>
      <c r="B15" s="126" t="s">
        <v>176</v>
      </c>
      <c r="C15" s="49" t="s">
        <v>172</v>
      </c>
      <c r="D15" s="50">
        <f t="shared" si="3"/>
        <v>621130</v>
      </c>
      <c r="E15" s="53"/>
      <c r="F15" s="53"/>
      <c r="G15" s="53">
        <v>621130</v>
      </c>
      <c r="H15" s="53"/>
      <c r="I15" s="53"/>
      <c r="J15" s="47"/>
      <c r="K15" s="53"/>
      <c r="L15" s="53"/>
    </row>
    <row r="16" spans="1:12" ht="22.2" customHeight="1" x14ac:dyDescent="0.35">
      <c r="A16" s="98">
        <v>7</v>
      </c>
      <c r="B16" s="126" t="s">
        <v>175</v>
      </c>
      <c r="C16" s="62" t="s">
        <v>177</v>
      </c>
      <c r="D16" s="50">
        <f t="shared" si="3"/>
        <v>783165</v>
      </c>
      <c r="E16" s="53"/>
      <c r="F16" s="53"/>
      <c r="G16" s="53"/>
      <c r="H16" s="53"/>
      <c r="I16" s="53"/>
      <c r="J16" s="53">
        <v>783165</v>
      </c>
      <c r="K16" s="53"/>
      <c r="L16" s="53"/>
    </row>
    <row r="17" spans="1:12" ht="22.2" customHeight="1" x14ac:dyDescent="0.35">
      <c r="A17" s="98">
        <v>8</v>
      </c>
      <c r="B17" s="126" t="s">
        <v>178</v>
      </c>
      <c r="C17" s="62" t="s">
        <v>177</v>
      </c>
      <c r="D17" s="50">
        <f t="shared" si="3"/>
        <v>1019740</v>
      </c>
      <c r="E17" s="53"/>
      <c r="F17" s="53"/>
      <c r="G17" s="53"/>
      <c r="H17" s="53"/>
      <c r="I17" s="53"/>
      <c r="J17" s="53">
        <v>1019740</v>
      </c>
      <c r="K17" s="53"/>
      <c r="L17" s="53"/>
    </row>
    <row r="18" spans="1:12" ht="22.2" customHeight="1" x14ac:dyDescent="0.35">
      <c r="A18" s="30" t="s">
        <v>48</v>
      </c>
      <c r="B18" s="35" t="s">
        <v>179</v>
      </c>
      <c r="C18" s="45"/>
      <c r="D18" s="46">
        <f>SUM(D19:D24)</f>
        <v>3654470</v>
      </c>
      <c r="E18" s="46">
        <f t="shared" ref="E18:K18" si="4">SUM(E19:E24)</f>
        <v>0</v>
      </c>
      <c r="F18" s="46">
        <f t="shared" si="4"/>
        <v>0</v>
      </c>
      <c r="G18" s="46">
        <f t="shared" si="4"/>
        <v>1410210</v>
      </c>
      <c r="H18" s="46">
        <f t="shared" si="4"/>
        <v>0</v>
      </c>
      <c r="I18" s="46">
        <f t="shared" si="4"/>
        <v>1290680</v>
      </c>
      <c r="J18" s="46">
        <f t="shared" si="4"/>
        <v>0</v>
      </c>
      <c r="K18" s="46">
        <f t="shared" si="4"/>
        <v>953580</v>
      </c>
      <c r="L18" s="47"/>
    </row>
    <row r="19" spans="1:12" ht="22.2" customHeight="1" x14ac:dyDescent="0.35">
      <c r="A19" s="98">
        <v>1</v>
      </c>
      <c r="B19" s="48" t="s">
        <v>514</v>
      </c>
      <c r="C19" s="49"/>
      <c r="D19" s="50">
        <f>SUM(E19:K19)</f>
        <v>373200</v>
      </c>
      <c r="E19" s="50"/>
      <c r="F19" s="50"/>
      <c r="G19" s="47"/>
      <c r="H19" s="47"/>
      <c r="I19" s="47">
        <v>373200</v>
      </c>
      <c r="J19" s="47"/>
      <c r="K19" s="51"/>
      <c r="L19" s="47"/>
    </row>
    <row r="20" spans="1:12" ht="22.2" customHeight="1" x14ac:dyDescent="0.35">
      <c r="A20" s="98">
        <v>2</v>
      </c>
      <c r="B20" s="126" t="s">
        <v>180</v>
      </c>
      <c r="C20" s="126"/>
      <c r="D20" s="50">
        <f t="shared" ref="D20:D24" si="5">SUM(E20:K20)</f>
        <v>361720</v>
      </c>
      <c r="E20" s="53"/>
      <c r="F20" s="53"/>
      <c r="G20" s="53"/>
      <c r="H20" s="53"/>
      <c r="I20" s="53">
        <v>361720</v>
      </c>
      <c r="J20" s="53"/>
      <c r="K20" s="53"/>
      <c r="L20" s="53"/>
    </row>
    <row r="21" spans="1:12" ht="22.2" customHeight="1" x14ac:dyDescent="0.35">
      <c r="A21" s="98">
        <v>3</v>
      </c>
      <c r="B21" s="126" t="s">
        <v>181</v>
      </c>
      <c r="C21" s="126"/>
      <c r="D21" s="50">
        <f t="shared" si="5"/>
        <v>1410210</v>
      </c>
      <c r="E21" s="53"/>
      <c r="F21" s="53"/>
      <c r="G21" s="53">
        <v>1410210</v>
      </c>
      <c r="H21" s="53"/>
      <c r="I21" s="53"/>
      <c r="J21" s="53"/>
      <c r="K21" s="53"/>
      <c r="L21" s="53"/>
    </row>
    <row r="22" spans="1:12" ht="22.2" customHeight="1" x14ac:dyDescent="0.35">
      <c r="A22" s="98">
        <v>4</v>
      </c>
      <c r="B22" s="126" t="s">
        <v>182</v>
      </c>
      <c r="C22" s="126"/>
      <c r="D22" s="50">
        <f t="shared" si="5"/>
        <v>555760</v>
      </c>
      <c r="E22" s="53"/>
      <c r="F22" s="53"/>
      <c r="G22" s="53"/>
      <c r="H22" s="53"/>
      <c r="I22" s="53">
        <v>555760</v>
      </c>
      <c r="J22" s="53"/>
      <c r="K22" s="53"/>
      <c r="L22" s="53"/>
    </row>
    <row r="23" spans="1:12" ht="22.2" customHeight="1" x14ac:dyDescent="0.35">
      <c r="A23" s="98">
        <v>5</v>
      </c>
      <c r="B23" s="126" t="s">
        <v>183</v>
      </c>
      <c r="C23" s="126"/>
      <c r="D23" s="50">
        <f t="shared" si="5"/>
        <v>159700</v>
      </c>
      <c r="E23" s="53"/>
      <c r="F23" s="53"/>
      <c r="G23" s="53"/>
      <c r="H23" s="53"/>
      <c r="I23" s="53"/>
      <c r="J23" s="53"/>
      <c r="K23" s="53">
        <v>159700</v>
      </c>
      <c r="L23" s="53"/>
    </row>
    <row r="24" spans="1:12" ht="22.2" customHeight="1" x14ac:dyDescent="0.35">
      <c r="A24" s="37">
        <v>6</v>
      </c>
      <c r="B24" s="271" t="s">
        <v>184</v>
      </c>
      <c r="C24" s="271"/>
      <c r="D24" s="50">
        <f t="shared" si="5"/>
        <v>793880</v>
      </c>
      <c r="E24" s="272"/>
      <c r="F24" s="53"/>
      <c r="G24" s="53"/>
      <c r="H24" s="53"/>
      <c r="I24" s="53"/>
      <c r="J24" s="53"/>
      <c r="K24" s="53">
        <v>793880</v>
      </c>
      <c r="L24" s="53"/>
    </row>
    <row r="25" spans="1:12" ht="22.2" customHeight="1" x14ac:dyDescent="0.35">
      <c r="A25" s="30" t="s">
        <v>45</v>
      </c>
      <c r="B25" s="128" t="s">
        <v>185</v>
      </c>
      <c r="C25" s="126"/>
      <c r="D25" s="51">
        <f>SUM(D26:D30)</f>
        <v>3252925</v>
      </c>
      <c r="E25" s="51">
        <f>SUM(E26:E30)</f>
        <v>0</v>
      </c>
      <c r="F25" s="51">
        <f t="shared" ref="F25:K25" si="6">SUM(F26:F30)</f>
        <v>443550</v>
      </c>
      <c r="G25" s="51">
        <f t="shared" si="6"/>
        <v>220920</v>
      </c>
      <c r="H25" s="51">
        <f t="shared" si="6"/>
        <v>131155</v>
      </c>
      <c r="I25" s="51">
        <f t="shared" si="6"/>
        <v>997700</v>
      </c>
      <c r="J25" s="51">
        <f t="shared" si="6"/>
        <v>1459600</v>
      </c>
      <c r="K25" s="51">
        <f t="shared" si="6"/>
        <v>0</v>
      </c>
      <c r="L25" s="53"/>
    </row>
    <row r="26" spans="1:12" ht="22.2" customHeight="1" x14ac:dyDescent="0.35">
      <c r="A26" s="98">
        <v>1</v>
      </c>
      <c r="B26" s="48" t="s">
        <v>186</v>
      </c>
      <c r="C26" s="49"/>
      <c r="D26" s="50">
        <f>SUM(E26:K26)</f>
        <v>443550</v>
      </c>
      <c r="E26" s="50"/>
      <c r="F26" s="50">
        <v>443550</v>
      </c>
      <c r="G26" s="50"/>
      <c r="H26" s="47"/>
      <c r="I26" s="47"/>
      <c r="J26" s="53"/>
      <c r="K26" s="47"/>
      <c r="L26" s="47"/>
    </row>
    <row r="27" spans="1:12" ht="22.2" customHeight="1" x14ac:dyDescent="0.35">
      <c r="A27" s="98">
        <v>2</v>
      </c>
      <c r="B27" s="126" t="s">
        <v>187</v>
      </c>
      <c r="C27" s="126"/>
      <c r="D27" s="50">
        <f t="shared" ref="D27:D30" si="7">SUM(E27:K27)</f>
        <v>220920</v>
      </c>
      <c r="E27" s="53"/>
      <c r="F27" s="53"/>
      <c r="G27" s="50">
        <v>220920</v>
      </c>
      <c r="H27" s="47"/>
      <c r="I27" s="47"/>
      <c r="J27" s="53"/>
      <c r="K27" s="53"/>
      <c r="L27" s="53"/>
    </row>
    <row r="28" spans="1:12" ht="22.2" customHeight="1" x14ac:dyDescent="0.35">
      <c r="A28" s="98">
        <v>3</v>
      </c>
      <c r="B28" s="126" t="s">
        <v>188</v>
      </c>
      <c r="C28" s="126"/>
      <c r="D28" s="50">
        <f t="shared" si="7"/>
        <v>131155</v>
      </c>
      <c r="E28" s="53"/>
      <c r="F28" s="53"/>
      <c r="G28" s="53"/>
      <c r="H28" s="47">
        <v>131155</v>
      </c>
      <c r="I28" s="47"/>
      <c r="J28" s="53"/>
      <c r="K28" s="53"/>
      <c r="L28" s="53"/>
    </row>
    <row r="29" spans="1:12" ht="22.2" customHeight="1" x14ac:dyDescent="0.35">
      <c r="A29" s="98">
        <v>4</v>
      </c>
      <c r="B29" s="126" t="s">
        <v>189</v>
      </c>
      <c r="C29" s="126"/>
      <c r="D29" s="50">
        <f t="shared" si="7"/>
        <v>997700</v>
      </c>
      <c r="E29" s="53"/>
      <c r="F29" s="53"/>
      <c r="G29" s="53"/>
      <c r="H29" s="53"/>
      <c r="I29" s="47">
        <v>997700</v>
      </c>
      <c r="J29" s="53"/>
      <c r="K29" s="53"/>
      <c r="L29" s="53"/>
    </row>
    <row r="30" spans="1:12" ht="22.2" customHeight="1" x14ac:dyDescent="0.35">
      <c r="A30" s="98">
        <v>5</v>
      </c>
      <c r="B30" s="126" t="s">
        <v>190</v>
      </c>
      <c r="C30" s="126"/>
      <c r="D30" s="50">
        <f t="shared" si="7"/>
        <v>1459600</v>
      </c>
      <c r="E30" s="53"/>
      <c r="F30" s="53"/>
      <c r="G30" s="53"/>
      <c r="H30" s="53"/>
      <c r="I30" s="53"/>
      <c r="J30" s="53">
        <v>1459600</v>
      </c>
      <c r="K30" s="53"/>
      <c r="L30" s="53"/>
    </row>
    <row r="31" spans="1:12" ht="22.2" customHeight="1" x14ac:dyDescent="0.35">
      <c r="A31" s="106" t="s">
        <v>40</v>
      </c>
      <c r="B31" s="128" t="s">
        <v>191</v>
      </c>
      <c r="C31" s="126"/>
      <c r="D31" s="51">
        <f>SUM(D32:D42)</f>
        <v>8737016</v>
      </c>
      <c r="E31" s="51">
        <f t="shared" ref="E31:K31" si="8">SUM(E32:E42)</f>
        <v>1433455</v>
      </c>
      <c r="F31" s="51">
        <f t="shared" si="8"/>
        <v>1441710</v>
      </c>
      <c r="G31" s="51">
        <f t="shared" si="8"/>
        <v>0</v>
      </c>
      <c r="H31" s="51">
        <f t="shared" si="8"/>
        <v>2021345</v>
      </c>
      <c r="I31" s="51">
        <f t="shared" si="8"/>
        <v>1160506</v>
      </c>
      <c r="J31" s="51">
        <f t="shared" si="8"/>
        <v>1180000</v>
      </c>
      <c r="K31" s="51">
        <f t="shared" si="8"/>
        <v>1500000</v>
      </c>
      <c r="L31" s="53"/>
    </row>
    <row r="32" spans="1:12" ht="22.2" customHeight="1" x14ac:dyDescent="0.35">
      <c r="A32" s="105">
        <v>1</v>
      </c>
      <c r="B32" s="126" t="s">
        <v>192</v>
      </c>
      <c r="C32" s="54" t="s">
        <v>193</v>
      </c>
      <c r="D32" s="55">
        <f>SUM(E32:K32)</f>
        <v>1433455</v>
      </c>
      <c r="E32" s="55">
        <v>1433455</v>
      </c>
      <c r="F32" s="50"/>
      <c r="G32" s="47"/>
      <c r="H32" s="47"/>
      <c r="I32" s="47"/>
      <c r="J32" s="47"/>
      <c r="K32" s="47"/>
      <c r="L32" s="47"/>
    </row>
    <row r="33" spans="1:12" ht="22.2" customHeight="1" x14ac:dyDescent="0.35">
      <c r="A33" s="105">
        <v>2</v>
      </c>
      <c r="B33" s="56" t="s">
        <v>194</v>
      </c>
      <c r="C33" s="54" t="s">
        <v>193</v>
      </c>
      <c r="D33" s="55">
        <f t="shared" ref="D33:D42" si="9">SUM(E33:K33)</f>
        <v>987260</v>
      </c>
      <c r="E33" s="53"/>
      <c r="F33" s="55">
        <v>987260</v>
      </c>
      <c r="G33" s="55"/>
      <c r="H33" s="55"/>
      <c r="I33" s="55"/>
      <c r="J33" s="55"/>
      <c r="K33" s="55"/>
      <c r="L33" s="55"/>
    </row>
    <row r="34" spans="1:12" ht="22.2" customHeight="1" x14ac:dyDescent="0.35">
      <c r="A34" s="105">
        <v>3</v>
      </c>
      <c r="B34" s="126" t="s">
        <v>195</v>
      </c>
      <c r="C34" s="54" t="s">
        <v>193</v>
      </c>
      <c r="D34" s="55">
        <f t="shared" si="9"/>
        <v>454450</v>
      </c>
      <c r="E34" s="53"/>
      <c r="F34" s="55">
        <v>454450</v>
      </c>
      <c r="G34" s="53"/>
      <c r="H34" s="53"/>
      <c r="I34" s="53"/>
      <c r="J34" s="53"/>
      <c r="K34" s="55"/>
      <c r="L34" s="53"/>
    </row>
    <row r="35" spans="1:12" ht="22.2" customHeight="1" x14ac:dyDescent="0.35">
      <c r="A35" s="105">
        <v>4</v>
      </c>
      <c r="B35" s="126" t="s">
        <v>196</v>
      </c>
      <c r="C35" s="54" t="s">
        <v>193</v>
      </c>
      <c r="D35" s="55">
        <f t="shared" si="9"/>
        <v>1416100</v>
      </c>
      <c r="E35" s="53"/>
      <c r="F35" s="55"/>
      <c r="G35" s="55"/>
      <c r="H35" s="55">
        <v>1416100</v>
      </c>
      <c r="I35" s="55"/>
      <c r="J35" s="55"/>
      <c r="K35" s="55"/>
      <c r="L35" s="53"/>
    </row>
    <row r="36" spans="1:12" ht="22.2" customHeight="1" x14ac:dyDescent="0.35">
      <c r="A36" s="105">
        <v>5</v>
      </c>
      <c r="B36" s="126" t="s">
        <v>197</v>
      </c>
      <c r="C36" s="54" t="s">
        <v>193</v>
      </c>
      <c r="D36" s="55">
        <f t="shared" si="9"/>
        <v>22500</v>
      </c>
      <c r="E36" s="53"/>
      <c r="F36" s="55"/>
      <c r="G36" s="55"/>
      <c r="H36" s="55">
        <v>22500</v>
      </c>
      <c r="I36" s="55"/>
      <c r="J36" s="55"/>
      <c r="K36" s="55"/>
      <c r="L36" s="53"/>
    </row>
    <row r="37" spans="1:12" ht="22.2" customHeight="1" x14ac:dyDescent="0.35">
      <c r="A37" s="105">
        <v>6</v>
      </c>
      <c r="B37" s="126" t="s">
        <v>194</v>
      </c>
      <c r="C37" s="54" t="s">
        <v>193</v>
      </c>
      <c r="D37" s="55">
        <f t="shared" si="9"/>
        <v>582745</v>
      </c>
      <c r="E37" s="53"/>
      <c r="F37" s="55"/>
      <c r="G37" s="55"/>
      <c r="H37" s="55">
        <v>582745</v>
      </c>
      <c r="I37" s="55"/>
      <c r="J37" s="55"/>
      <c r="K37" s="55"/>
      <c r="L37" s="53"/>
    </row>
    <row r="38" spans="1:12" ht="22.2" customHeight="1" x14ac:dyDescent="0.35">
      <c r="A38" s="105">
        <v>7</v>
      </c>
      <c r="B38" s="126" t="s">
        <v>198</v>
      </c>
      <c r="C38" s="54" t="s">
        <v>193</v>
      </c>
      <c r="D38" s="55">
        <f t="shared" si="9"/>
        <v>951700</v>
      </c>
      <c r="E38" s="53"/>
      <c r="F38" s="55"/>
      <c r="G38" s="55"/>
      <c r="H38" s="55"/>
      <c r="I38" s="55">
        <v>951700</v>
      </c>
      <c r="J38" s="55"/>
      <c r="K38" s="55"/>
      <c r="L38" s="53"/>
    </row>
    <row r="39" spans="1:12" ht="22.2" customHeight="1" x14ac:dyDescent="0.35">
      <c r="A39" s="105">
        <v>8</v>
      </c>
      <c r="B39" s="126" t="s">
        <v>196</v>
      </c>
      <c r="C39" s="54" t="s">
        <v>193</v>
      </c>
      <c r="D39" s="55">
        <f t="shared" si="9"/>
        <v>172406</v>
      </c>
      <c r="E39" s="53"/>
      <c r="F39" s="53"/>
      <c r="G39" s="53"/>
      <c r="H39" s="53"/>
      <c r="I39" s="55">
        <v>172406</v>
      </c>
      <c r="J39" s="55"/>
      <c r="K39" s="55"/>
      <c r="L39" s="55"/>
    </row>
    <row r="40" spans="1:12" ht="22.2" customHeight="1" x14ac:dyDescent="0.35">
      <c r="A40" s="105">
        <v>9</v>
      </c>
      <c r="B40" s="126" t="s">
        <v>199</v>
      </c>
      <c r="C40" s="54" t="s">
        <v>193</v>
      </c>
      <c r="D40" s="55">
        <f t="shared" si="9"/>
        <v>36400</v>
      </c>
      <c r="E40" s="53"/>
      <c r="F40" s="53"/>
      <c r="G40" s="53"/>
      <c r="H40" s="53"/>
      <c r="I40" s="55">
        <v>36400</v>
      </c>
      <c r="J40" s="55"/>
      <c r="K40" s="55"/>
      <c r="L40" s="55"/>
    </row>
    <row r="41" spans="1:12" ht="22.2" customHeight="1" x14ac:dyDescent="0.35">
      <c r="A41" s="105">
        <v>10</v>
      </c>
      <c r="B41" s="126" t="s">
        <v>196</v>
      </c>
      <c r="C41" s="54" t="s">
        <v>193</v>
      </c>
      <c r="D41" s="55">
        <f t="shared" si="9"/>
        <v>1180000</v>
      </c>
      <c r="E41" s="53"/>
      <c r="F41" s="53"/>
      <c r="G41" s="53"/>
      <c r="H41" s="53"/>
      <c r="I41" s="55"/>
      <c r="J41" s="55">
        <v>1180000</v>
      </c>
      <c r="K41" s="55"/>
      <c r="L41" s="55"/>
    </row>
    <row r="42" spans="1:12" ht="22.2" customHeight="1" x14ac:dyDescent="0.35">
      <c r="A42" s="105">
        <v>11</v>
      </c>
      <c r="B42" s="126" t="s">
        <v>515</v>
      </c>
      <c r="C42" s="54" t="s">
        <v>193</v>
      </c>
      <c r="D42" s="55">
        <f t="shared" si="9"/>
        <v>1500000</v>
      </c>
      <c r="E42" s="53"/>
      <c r="F42" s="53"/>
      <c r="G42" s="53"/>
      <c r="H42" s="53"/>
      <c r="I42" s="53"/>
      <c r="J42" s="53"/>
      <c r="K42" s="55">
        <v>1500000</v>
      </c>
      <c r="L42" s="55"/>
    </row>
    <row r="43" spans="1:12" ht="22.2" customHeight="1" x14ac:dyDescent="0.35">
      <c r="A43" s="30" t="s">
        <v>34</v>
      </c>
      <c r="B43" s="266" t="s">
        <v>200</v>
      </c>
      <c r="C43" s="57"/>
      <c r="D43" s="58">
        <f>D44</f>
        <v>29955892.700000003</v>
      </c>
      <c r="E43" s="58">
        <f>E44</f>
        <v>2457381</v>
      </c>
      <c r="F43" s="58">
        <f t="shared" ref="F43:K43" si="10">F44</f>
        <v>1681791.2</v>
      </c>
      <c r="G43" s="58">
        <f t="shared" si="10"/>
        <v>9855616.5999999996</v>
      </c>
      <c r="H43" s="58">
        <f t="shared" si="10"/>
        <v>4049148.6</v>
      </c>
      <c r="I43" s="58">
        <f t="shared" si="10"/>
        <v>2667859</v>
      </c>
      <c r="J43" s="58">
        <f t="shared" si="10"/>
        <v>3047932.8</v>
      </c>
      <c r="K43" s="58">
        <f t="shared" si="10"/>
        <v>6196163.5</v>
      </c>
      <c r="L43" s="53"/>
    </row>
    <row r="44" spans="1:12" ht="22.2" customHeight="1" x14ac:dyDescent="0.35">
      <c r="A44" s="98">
        <v>1</v>
      </c>
      <c r="B44" s="48" t="s">
        <v>201</v>
      </c>
      <c r="C44" s="45" t="s">
        <v>202</v>
      </c>
      <c r="D44" s="59">
        <f>SUM(E44:K44)</f>
        <v>29955892.700000003</v>
      </c>
      <c r="E44" s="50">
        <v>2457381</v>
      </c>
      <c r="F44" s="50">
        <v>1681791.2</v>
      </c>
      <c r="G44" s="47">
        <v>9855616.5999999996</v>
      </c>
      <c r="H44" s="47">
        <v>4049148.6</v>
      </c>
      <c r="I44" s="47">
        <v>2667859</v>
      </c>
      <c r="J44" s="47">
        <v>3047932.8</v>
      </c>
      <c r="K44" s="47">
        <v>6196163.5</v>
      </c>
      <c r="L44" s="47"/>
    </row>
    <row r="45" spans="1:12" ht="22.2" customHeight="1" x14ac:dyDescent="0.35">
      <c r="A45" s="106" t="s">
        <v>29</v>
      </c>
      <c r="B45" s="128" t="s">
        <v>203</v>
      </c>
      <c r="C45" s="128"/>
      <c r="D45" s="51">
        <f>D46+D47</f>
        <v>282700</v>
      </c>
      <c r="E45" s="51"/>
      <c r="F45" s="51">
        <f>F46+F47</f>
        <v>282700</v>
      </c>
      <c r="G45" s="51"/>
      <c r="H45" s="51"/>
      <c r="I45" s="51"/>
      <c r="J45" s="51"/>
      <c r="K45" s="51"/>
      <c r="L45" s="60"/>
    </row>
    <row r="46" spans="1:12" ht="22.2" customHeight="1" x14ac:dyDescent="0.35">
      <c r="A46" s="105">
        <v>1</v>
      </c>
      <c r="B46" s="48" t="s">
        <v>204</v>
      </c>
      <c r="C46" s="49" t="s">
        <v>205</v>
      </c>
      <c r="D46" s="50">
        <f>F46</f>
        <v>252500</v>
      </c>
      <c r="E46" s="50"/>
      <c r="F46" s="50">
        <v>252500</v>
      </c>
      <c r="G46" s="47"/>
      <c r="H46" s="47"/>
      <c r="I46" s="47"/>
      <c r="J46" s="47"/>
      <c r="K46" s="47"/>
      <c r="L46" s="53"/>
    </row>
    <row r="47" spans="1:12" ht="22.2" customHeight="1" x14ac:dyDescent="0.35">
      <c r="A47" s="105">
        <v>2</v>
      </c>
      <c r="B47" s="61" t="s">
        <v>206</v>
      </c>
      <c r="C47" s="62" t="s">
        <v>205</v>
      </c>
      <c r="D47" s="53">
        <f>F47</f>
        <v>30200</v>
      </c>
      <c r="E47" s="53"/>
      <c r="F47" s="53">
        <v>30200</v>
      </c>
      <c r="G47" s="53"/>
      <c r="H47" s="53"/>
      <c r="I47" s="53"/>
      <c r="J47" s="53"/>
      <c r="K47" s="53"/>
      <c r="L47" s="53"/>
    </row>
  </sheetData>
  <mergeCells count="4">
    <mergeCell ref="K1:L1"/>
    <mergeCell ref="A2:L2"/>
    <mergeCell ref="A3:L3"/>
    <mergeCell ref="J4:L4"/>
  </mergeCells>
  <printOptions horizontalCentered="1"/>
  <pageMargins left="0.31496062992125984" right="0.31496062992125984" top="0.44" bottom="0.44" header="0.31496062992125984" footer="0.31496062992125984"/>
  <pageSetup paperSize="9" scale="84" fitToHeight="2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39997558519241921"/>
  </sheetPr>
  <dimension ref="A1:V183"/>
  <sheetViews>
    <sheetView topLeftCell="A10" zoomScale="115" zoomScaleNormal="115" workbookViewId="0">
      <selection activeCell="B10" sqref="B10"/>
    </sheetView>
  </sheetViews>
  <sheetFormatPr defaultColWidth="8.90625" defaultRowHeight="18" x14ac:dyDescent="0.35"/>
  <cols>
    <col min="1" max="1" width="7" style="63" customWidth="1"/>
    <col min="2" max="2" width="46.08984375" style="63" customWidth="1"/>
    <col min="3" max="5" width="16.7265625" style="63" customWidth="1"/>
    <col min="6" max="7" width="10.08984375" style="63" hidden="1" customWidth="1"/>
    <col min="8" max="8" width="8.54296875" style="63" hidden="1" customWidth="1"/>
    <col min="9" max="9" width="7.90625" style="63" hidden="1" customWidth="1"/>
    <col min="10" max="11" width="9.36328125" style="63" hidden="1" customWidth="1"/>
    <col min="12" max="12" width="10.1796875" style="63" hidden="1" customWidth="1"/>
    <col min="13" max="13" width="7.36328125" style="63" hidden="1" customWidth="1"/>
    <col min="14" max="14" width="8.6328125" style="63" hidden="1" customWidth="1"/>
    <col min="15" max="15" width="7.81640625" style="63" hidden="1" customWidth="1"/>
    <col min="16" max="16" width="7.1796875" style="63" hidden="1" customWidth="1"/>
    <col min="17" max="17" width="10.08984375" style="63" hidden="1" customWidth="1"/>
    <col min="18" max="18" width="7.1796875" style="63" hidden="1" customWidth="1"/>
    <col min="19" max="19" width="8.1796875" style="63" hidden="1" customWidth="1"/>
    <col min="20" max="20" width="9.453125" style="63" hidden="1" customWidth="1"/>
    <col min="21" max="21" width="6.6328125" style="63" hidden="1" customWidth="1"/>
    <col min="22" max="22" width="8.36328125" style="63" hidden="1" customWidth="1"/>
    <col min="23" max="23" width="8.90625" style="63" customWidth="1"/>
    <col min="24" max="16384" width="8.90625" style="63"/>
  </cols>
  <sheetData>
    <row r="1" spans="1:22" x14ac:dyDescent="0.35">
      <c r="D1" s="220" t="s">
        <v>475</v>
      </c>
      <c r="E1" s="220"/>
    </row>
    <row r="2" spans="1:22" ht="36" customHeight="1" x14ac:dyDescent="0.35">
      <c r="A2" s="221" t="s">
        <v>518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</row>
    <row r="3" spans="1:22" ht="24.6" customHeight="1" x14ac:dyDescent="0.35">
      <c r="A3" s="223" t="s">
        <v>519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</row>
    <row r="4" spans="1:22" ht="18.75" customHeight="1" x14ac:dyDescent="0.3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224" t="s">
        <v>208</v>
      </c>
      <c r="U4" s="224"/>
      <c r="V4" s="224"/>
    </row>
    <row r="5" spans="1:22" ht="21.6" customHeight="1" x14ac:dyDescent="0.35">
      <c r="A5" s="225" t="s">
        <v>69</v>
      </c>
      <c r="B5" s="225" t="s">
        <v>209</v>
      </c>
      <c r="C5" s="225" t="s">
        <v>210</v>
      </c>
      <c r="D5" s="225"/>
      <c r="E5" s="225" t="s">
        <v>211</v>
      </c>
      <c r="F5" s="225" t="s">
        <v>83</v>
      </c>
      <c r="G5" s="225"/>
      <c r="H5" s="225"/>
      <c r="I5" s="225" t="s">
        <v>84</v>
      </c>
      <c r="J5" s="225"/>
      <c r="K5" s="225"/>
      <c r="L5" s="225" t="s">
        <v>212</v>
      </c>
      <c r="M5" s="225"/>
      <c r="N5" s="225"/>
      <c r="O5" s="225"/>
      <c r="P5" s="225"/>
      <c r="Q5" s="225"/>
      <c r="R5" s="225"/>
      <c r="S5" s="225"/>
      <c r="T5" s="225" t="s">
        <v>213</v>
      </c>
      <c r="U5" s="225"/>
      <c r="V5" s="225"/>
    </row>
    <row r="6" spans="1:22" s="65" customFormat="1" ht="21.6" customHeight="1" x14ac:dyDescent="0.35">
      <c r="A6" s="225"/>
      <c r="B6" s="225"/>
      <c r="C6" s="273" t="s">
        <v>516</v>
      </c>
      <c r="D6" s="273" t="s">
        <v>517</v>
      </c>
      <c r="E6" s="225"/>
      <c r="F6" s="273" t="s">
        <v>214</v>
      </c>
      <c r="G6" s="273" t="s">
        <v>215</v>
      </c>
      <c r="H6" s="273" t="s">
        <v>216</v>
      </c>
      <c r="I6" s="273" t="s">
        <v>217</v>
      </c>
      <c r="J6" s="273" t="s">
        <v>218</v>
      </c>
      <c r="K6" s="273" t="s">
        <v>219</v>
      </c>
      <c r="L6" s="273" t="s">
        <v>220</v>
      </c>
      <c r="M6" s="273" t="s">
        <v>221</v>
      </c>
      <c r="N6" s="273" t="s">
        <v>222</v>
      </c>
      <c r="O6" s="273" t="s">
        <v>223</v>
      </c>
      <c r="P6" s="273" t="s">
        <v>224</v>
      </c>
      <c r="Q6" s="273" t="s">
        <v>225</v>
      </c>
      <c r="R6" s="273" t="s">
        <v>226</v>
      </c>
      <c r="S6" s="273" t="s">
        <v>227</v>
      </c>
      <c r="T6" s="273" t="s">
        <v>228</v>
      </c>
      <c r="U6" s="273" t="s">
        <v>229</v>
      </c>
      <c r="V6" s="273" t="s">
        <v>230</v>
      </c>
    </row>
    <row r="7" spans="1:22" x14ac:dyDescent="0.35">
      <c r="A7" s="66"/>
      <c r="B7" s="66" t="s">
        <v>231</v>
      </c>
      <c r="C7" s="66">
        <f t="shared" ref="C7:V7" si="0">C8+C37+C67+C102</f>
        <v>42</v>
      </c>
      <c r="D7" s="66">
        <f t="shared" si="0"/>
        <v>119</v>
      </c>
      <c r="E7" s="67">
        <f t="shared" si="0"/>
        <v>29205</v>
      </c>
      <c r="F7" s="68">
        <f t="shared" si="0"/>
        <v>1630</v>
      </c>
      <c r="G7" s="68">
        <f t="shared" si="0"/>
        <v>2595</v>
      </c>
      <c r="H7" s="68">
        <f t="shared" si="0"/>
        <v>980</v>
      </c>
      <c r="I7" s="68">
        <f t="shared" si="0"/>
        <v>3075</v>
      </c>
      <c r="J7" s="68">
        <f t="shared" si="0"/>
        <v>2885</v>
      </c>
      <c r="K7" s="68">
        <f t="shared" si="0"/>
        <v>935</v>
      </c>
      <c r="L7" s="68">
        <f t="shared" si="0"/>
        <v>2600</v>
      </c>
      <c r="M7" s="68">
        <f t="shared" si="0"/>
        <v>2430</v>
      </c>
      <c r="N7" s="68">
        <f t="shared" si="0"/>
        <v>1440</v>
      </c>
      <c r="O7" s="68">
        <f t="shared" si="0"/>
        <v>3565</v>
      </c>
      <c r="P7" s="68">
        <f t="shared" si="0"/>
        <v>1610</v>
      </c>
      <c r="Q7" s="68">
        <f t="shared" si="0"/>
        <v>1810</v>
      </c>
      <c r="R7" s="68">
        <f t="shared" si="0"/>
        <v>2555</v>
      </c>
      <c r="S7" s="68">
        <f t="shared" si="0"/>
        <v>860</v>
      </c>
      <c r="T7" s="68">
        <f t="shared" si="0"/>
        <v>150</v>
      </c>
      <c r="U7" s="68">
        <f t="shared" si="0"/>
        <v>60</v>
      </c>
      <c r="V7" s="68">
        <f t="shared" si="0"/>
        <v>25</v>
      </c>
    </row>
    <row r="8" spans="1:22" s="73" customFormat="1" ht="17.399999999999999" x14ac:dyDescent="0.3">
      <c r="A8" s="69" t="s">
        <v>63</v>
      </c>
      <c r="B8" s="70" t="s">
        <v>232</v>
      </c>
      <c r="C8" s="71">
        <f>COUNTA(C9:C36)</f>
        <v>3</v>
      </c>
      <c r="D8" s="71">
        <f>COUNTA(D9:D36)</f>
        <v>25</v>
      </c>
      <c r="E8" s="72">
        <f t="shared" ref="E8:V8" si="1">SUM(E9:E36)</f>
        <v>2795</v>
      </c>
      <c r="F8" s="72">
        <f t="shared" si="1"/>
        <v>1150</v>
      </c>
      <c r="G8" s="72">
        <f t="shared" si="1"/>
        <v>1275</v>
      </c>
      <c r="H8" s="72">
        <f t="shared" si="1"/>
        <v>370</v>
      </c>
      <c r="I8" s="72">
        <f t="shared" si="1"/>
        <v>0</v>
      </c>
      <c r="J8" s="72">
        <f t="shared" si="1"/>
        <v>0</v>
      </c>
      <c r="K8" s="72">
        <f t="shared" si="1"/>
        <v>0</v>
      </c>
      <c r="L8" s="72">
        <f t="shared" si="1"/>
        <v>0</v>
      </c>
      <c r="M8" s="72">
        <f t="shared" si="1"/>
        <v>0</v>
      </c>
      <c r="N8" s="72">
        <f t="shared" si="1"/>
        <v>0</v>
      </c>
      <c r="O8" s="72">
        <f t="shared" si="1"/>
        <v>0</v>
      </c>
      <c r="P8" s="72">
        <f t="shared" si="1"/>
        <v>0</v>
      </c>
      <c r="Q8" s="72">
        <f t="shared" si="1"/>
        <v>0</v>
      </c>
      <c r="R8" s="72">
        <f t="shared" si="1"/>
        <v>0</v>
      </c>
      <c r="S8" s="72">
        <f t="shared" si="1"/>
        <v>0</v>
      </c>
      <c r="T8" s="72">
        <f t="shared" si="1"/>
        <v>0</v>
      </c>
      <c r="U8" s="72">
        <f t="shared" si="1"/>
        <v>0</v>
      </c>
      <c r="V8" s="72">
        <f t="shared" si="1"/>
        <v>0</v>
      </c>
    </row>
    <row r="9" spans="1:22" s="77" customFormat="1" x14ac:dyDescent="0.35">
      <c r="A9" s="74">
        <v>1</v>
      </c>
      <c r="B9" s="75" t="s">
        <v>173</v>
      </c>
      <c r="C9" s="74" t="s">
        <v>1</v>
      </c>
      <c r="D9" s="74"/>
      <c r="E9" s="76">
        <f>SUM(F9:V9)</f>
        <v>105</v>
      </c>
      <c r="F9" s="76"/>
      <c r="G9" s="76">
        <v>105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</row>
    <row r="10" spans="1:22" s="77" customFormat="1" x14ac:dyDescent="0.35">
      <c r="A10" s="74">
        <v>2</v>
      </c>
      <c r="B10" s="75" t="s">
        <v>174</v>
      </c>
      <c r="C10" s="74" t="s">
        <v>1</v>
      </c>
      <c r="D10" s="74"/>
      <c r="E10" s="76">
        <f t="shared" ref="E10:E36" si="2">SUM(F10:V10)</f>
        <v>70</v>
      </c>
      <c r="F10" s="76"/>
      <c r="G10" s="76">
        <v>70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</row>
    <row r="11" spans="1:22" s="77" customFormat="1" x14ac:dyDescent="0.35">
      <c r="A11" s="74">
        <v>3</v>
      </c>
      <c r="B11" s="75" t="s">
        <v>233</v>
      </c>
      <c r="C11" s="74"/>
      <c r="D11" s="74" t="s">
        <v>1</v>
      </c>
      <c r="E11" s="76">
        <f t="shared" si="2"/>
        <v>105</v>
      </c>
      <c r="F11" s="76"/>
      <c r="G11" s="76">
        <v>105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</row>
    <row r="12" spans="1:22" s="77" customFormat="1" x14ac:dyDescent="0.35">
      <c r="A12" s="74">
        <v>4</v>
      </c>
      <c r="B12" s="75" t="s">
        <v>234</v>
      </c>
      <c r="C12" s="74"/>
      <c r="D12" s="74" t="s">
        <v>1</v>
      </c>
      <c r="E12" s="76">
        <f t="shared" si="2"/>
        <v>105</v>
      </c>
      <c r="F12" s="76"/>
      <c r="G12" s="76">
        <v>35</v>
      </c>
      <c r="H12" s="76">
        <v>70</v>
      </c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</row>
    <row r="13" spans="1:22" s="77" customFormat="1" x14ac:dyDescent="0.35">
      <c r="A13" s="74">
        <v>5</v>
      </c>
      <c r="B13" s="75" t="s">
        <v>235</v>
      </c>
      <c r="C13" s="74"/>
      <c r="D13" s="74" t="s">
        <v>1</v>
      </c>
      <c r="E13" s="76">
        <f t="shared" si="2"/>
        <v>30</v>
      </c>
      <c r="F13" s="76"/>
      <c r="G13" s="76">
        <v>30</v>
      </c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2" s="77" customFormat="1" x14ac:dyDescent="0.35">
      <c r="A14" s="74">
        <v>6</v>
      </c>
      <c r="B14" s="75" t="s">
        <v>236</v>
      </c>
      <c r="C14" s="74"/>
      <c r="D14" s="74" t="s">
        <v>1</v>
      </c>
      <c r="E14" s="76">
        <f t="shared" si="2"/>
        <v>70</v>
      </c>
      <c r="F14" s="76"/>
      <c r="G14" s="76">
        <v>70</v>
      </c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2" s="77" customFormat="1" x14ac:dyDescent="0.35">
      <c r="A15" s="74">
        <v>7</v>
      </c>
      <c r="B15" s="75" t="s">
        <v>237</v>
      </c>
      <c r="C15" s="74"/>
      <c r="D15" s="74" t="s">
        <v>1</v>
      </c>
      <c r="E15" s="76">
        <f t="shared" si="2"/>
        <v>35</v>
      </c>
      <c r="F15" s="76"/>
      <c r="G15" s="76">
        <v>35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2" s="77" customFormat="1" x14ac:dyDescent="0.35">
      <c r="A16" s="74">
        <v>8</v>
      </c>
      <c r="B16" s="75" t="s">
        <v>238</v>
      </c>
      <c r="C16" s="74"/>
      <c r="D16" s="74" t="s">
        <v>1</v>
      </c>
      <c r="E16" s="76">
        <f t="shared" si="2"/>
        <v>30</v>
      </c>
      <c r="F16" s="76"/>
      <c r="G16" s="76"/>
      <c r="H16" s="76">
        <v>30</v>
      </c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spans="1:22" s="77" customFormat="1" x14ac:dyDescent="0.35">
      <c r="A17" s="74">
        <v>9</v>
      </c>
      <c r="B17" s="75" t="s">
        <v>239</v>
      </c>
      <c r="C17" s="74"/>
      <c r="D17" s="74" t="s">
        <v>1</v>
      </c>
      <c r="E17" s="76">
        <f t="shared" si="2"/>
        <v>165</v>
      </c>
      <c r="F17" s="76"/>
      <c r="G17" s="76">
        <v>105</v>
      </c>
      <c r="H17" s="76">
        <v>60</v>
      </c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</row>
    <row r="18" spans="1:22" s="77" customFormat="1" x14ac:dyDescent="0.35">
      <c r="A18" s="74">
        <v>10</v>
      </c>
      <c r="B18" s="75" t="s">
        <v>240</v>
      </c>
      <c r="C18" s="74"/>
      <c r="D18" s="74" t="s">
        <v>1</v>
      </c>
      <c r="E18" s="76">
        <f t="shared" si="2"/>
        <v>70</v>
      </c>
      <c r="F18" s="76"/>
      <c r="G18" s="76">
        <v>70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</row>
    <row r="19" spans="1:22" s="77" customFormat="1" x14ac:dyDescent="0.35">
      <c r="A19" s="74">
        <v>11</v>
      </c>
      <c r="B19" s="75" t="s">
        <v>241</v>
      </c>
      <c r="C19" s="74"/>
      <c r="D19" s="74" t="s">
        <v>1</v>
      </c>
      <c r="E19" s="76">
        <f t="shared" si="2"/>
        <v>30</v>
      </c>
      <c r="F19" s="76"/>
      <c r="G19" s="76"/>
      <c r="H19" s="76">
        <v>30</v>
      </c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1:22" s="77" customFormat="1" x14ac:dyDescent="0.35">
      <c r="A20" s="74">
        <v>12</v>
      </c>
      <c r="B20" s="75" t="s">
        <v>242</v>
      </c>
      <c r="C20" s="74"/>
      <c r="D20" s="74" t="s">
        <v>1</v>
      </c>
      <c r="E20" s="76">
        <f t="shared" si="2"/>
        <v>65</v>
      </c>
      <c r="F20" s="76"/>
      <c r="G20" s="76">
        <v>35</v>
      </c>
      <c r="H20" s="76">
        <v>30</v>
      </c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</row>
    <row r="21" spans="1:22" s="77" customFormat="1" x14ac:dyDescent="0.35">
      <c r="A21" s="74">
        <v>13</v>
      </c>
      <c r="B21" s="75" t="s">
        <v>175</v>
      </c>
      <c r="C21" s="74"/>
      <c r="D21" s="74" t="s">
        <v>1</v>
      </c>
      <c r="E21" s="76">
        <f t="shared" si="2"/>
        <v>105</v>
      </c>
      <c r="F21" s="76"/>
      <c r="G21" s="76">
        <v>105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</row>
    <row r="22" spans="1:22" s="77" customFormat="1" x14ac:dyDescent="0.35">
      <c r="A22" s="74">
        <v>14</v>
      </c>
      <c r="B22" s="75" t="s">
        <v>243</v>
      </c>
      <c r="C22" s="74"/>
      <c r="D22" s="74" t="s">
        <v>1</v>
      </c>
      <c r="E22" s="76">
        <f t="shared" si="2"/>
        <v>100</v>
      </c>
      <c r="F22" s="76"/>
      <c r="G22" s="76">
        <v>70</v>
      </c>
      <c r="H22" s="76">
        <v>30</v>
      </c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</row>
    <row r="23" spans="1:22" s="77" customFormat="1" x14ac:dyDescent="0.35">
      <c r="A23" s="74">
        <v>15</v>
      </c>
      <c r="B23" s="75" t="s">
        <v>244</v>
      </c>
      <c r="C23" s="74"/>
      <c r="D23" s="74" t="s">
        <v>1</v>
      </c>
      <c r="E23" s="76">
        <f t="shared" si="2"/>
        <v>150</v>
      </c>
      <c r="F23" s="76"/>
      <c r="G23" s="76">
        <v>90</v>
      </c>
      <c r="H23" s="76">
        <v>60</v>
      </c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</row>
    <row r="24" spans="1:22" s="77" customFormat="1" x14ac:dyDescent="0.35">
      <c r="A24" s="74">
        <v>16</v>
      </c>
      <c r="B24" s="75" t="s">
        <v>245</v>
      </c>
      <c r="C24" s="74"/>
      <c r="D24" s="74" t="s">
        <v>1</v>
      </c>
      <c r="E24" s="76">
        <f t="shared" si="2"/>
        <v>65</v>
      </c>
      <c r="F24" s="76"/>
      <c r="G24" s="76">
        <v>35</v>
      </c>
      <c r="H24" s="76">
        <v>30</v>
      </c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</row>
    <row r="25" spans="1:22" s="77" customFormat="1" x14ac:dyDescent="0.35">
      <c r="A25" s="74">
        <v>17</v>
      </c>
      <c r="B25" s="75" t="s">
        <v>246</v>
      </c>
      <c r="C25" s="74" t="s">
        <v>1</v>
      </c>
      <c r="D25" s="74"/>
      <c r="E25" s="76">
        <f t="shared" si="2"/>
        <v>105</v>
      </c>
      <c r="F25" s="76"/>
      <c r="G25" s="76">
        <v>105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</row>
    <row r="26" spans="1:22" s="77" customFormat="1" x14ac:dyDescent="0.35">
      <c r="A26" s="74">
        <v>18</v>
      </c>
      <c r="B26" s="78" t="s">
        <v>247</v>
      </c>
      <c r="C26" s="79"/>
      <c r="D26" s="79" t="s">
        <v>1</v>
      </c>
      <c r="E26" s="76">
        <f t="shared" si="2"/>
        <v>300</v>
      </c>
      <c r="F26" s="76">
        <v>300</v>
      </c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</row>
    <row r="27" spans="1:22" s="77" customFormat="1" x14ac:dyDescent="0.35">
      <c r="A27" s="74">
        <v>19</v>
      </c>
      <c r="B27" s="78" t="s">
        <v>248</v>
      </c>
      <c r="C27" s="79"/>
      <c r="D27" s="79" t="s">
        <v>1</v>
      </c>
      <c r="E27" s="76">
        <f t="shared" si="2"/>
        <v>300</v>
      </c>
      <c r="F27" s="76">
        <v>300</v>
      </c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</row>
    <row r="28" spans="1:22" s="77" customFormat="1" x14ac:dyDescent="0.35">
      <c r="A28" s="74">
        <v>20</v>
      </c>
      <c r="B28" s="78" t="s">
        <v>249</v>
      </c>
      <c r="C28" s="79"/>
      <c r="D28" s="79" t="s">
        <v>1</v>
      </c>
      <c r="E28" s="76">
        <f t="shared" si="2"/>
        <v>460</v>
      </c>
      <c r="F28" s="76">
        <v>460</v>
      </c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</row>
    <row r="29" spans="1:22" s="77" customFormat="1" x14ac:dyDescent="0.35">
      <c r="A29" s="74">
        <v>21</v>
      </c>
      <c r="B29" s="78" t="s">
        <v>250</v>
      </c>
      <c r="C29" s="79"/>
      <c r="D29" s="79" t="s">
        <v>1</v>
      </c>
      <c r="E29" s="76">
        <f t="shared" si="2"/>
        <v>30</v>
      </c>
      <c r="F29" s="76">
        <v>30</v>
      </c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</row>
    <row r="30" spans="1:22" s="77" customFormat="1" x14ac:dyDescent="0.35">
      <c r="A30" s="74">
        <v>22</v>
      </c>
      <c r="B30" s="78" t="s">
        <v>251</v>
      </c>
      <c r="C30" s="79"/>
      <c r="D30" s="79" t="s">
        <v>1</v>
      </c>
      <c r="E30" s="76">
        <f t="shared" si="2"/>
        <v>60</v>
      </c>
      <c r="F30" s="76">
        <v>60</v>
      </c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</row>
    <row r="31" spans="1:22" s="77" customFormat="1" x14ac:dyDescent="0.35">
      <c r="A31" s="74">
        <v>23</v>
      </c>
      <c r="B31" s="78" t="s">
        <v>252</v>
      </c>
      <c r="C31" s="79"/>
      <c r="D31" s="79" t="s">
        <v>1</v>
      </c>
      <c r="E31" s="76">
        <f t="shared" si="2"/>
        <v>35</v>
      </c>
      <c r="F31" s="76"/>
      <c r="G31" s="76">
        <v>35</v>
      </c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</row>
    <row r="32" spans="1:22" s="77" customFormat="1" x14ac:dyDescent="0.35">
      <c r="A32" s="74">
        <v>24</v>
      </c>
      <c r="B32" s="78" t="s">
        <v>253</v>
      </c>
      <c r="C32" s="79"/>
      <c r="D32" s="79" t="s">
        <v>1</v>
      </c>
      <c r="E32" s="76">
        <f t="shared" si="2"/>
        <v>35</v>
      </c>
      <c r="F32" s="76"/>
      <c r="G32" s="76">
        <v>35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</row>
    <row r="33" spans="1:22" s="77" customFormat="1" x14ac:dyDescent="0.35">
      <c r="A33" s="74">
        <v>25</v>
      </c>
      <c r="B33" s="78" t="s">
        <v>254</v>
      </c>
      <c r="C33" s="79"/>
      <c r="D33" s="79" t="s">
        <v>1</v>
      </c>
      <c r="E33" s="76">
        <f t="shared" si="2"/>
        <v>70</v>
      </c>
      <c r="F33" s="76"/>
      <c r="G33" s="76">
        <v>70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</row>
    <row r="34" spans="1:22" s="77" customFormat="1" x14ac:dyDescent="0.35">
      <c r="A34" s="74">
        <v>26</v>
      </c>
      <c r="B34" s="78" t="s">
        <v>255</v>
      </c>
      <c r="C34" s="79"/>
      <c r="D34" s="79" t="s">
        <v>1</v>
      </c>
      <c r="E34" s="76">
        <f t="shared" si="2"/>
        <v>35</v>
      </c>
      <c r="F34" s="76"/>
      <c r="G34" s="76">
        <v>35</v>
      </c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</row>
    <row r="35" spans="1:22" s="77" customFormat="1" x14ac:dyDescent="0.35">
      <c r="A35" s="74">
        <v>27</v>
      </c>
      <c r="B35" s="78" t="s">
        <v>256</v>
      </c>
      <c r="C35" s="79"/>
      <c r="D35" s="79" t="s">
        <v>1</v>
      </c>
      <c r="E35" s="76">
        <f t="shared" si="2"/>
        <v>35</v>
      </c>
      <c r="F35" s="76"/>
      <c r="G35" s="76">
        <v>35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</row>
    <row r="36" spans="1:22" s="77" customFormat="1" x14ac:dyDescent="0.35">
      <c r="A36" s="74">
        <v>28</v>
      </c>
      <c r="B36" s="78" t="s">
        <v>257</v>
      </c>
      <c r="C36" s="79"/>
      <c r="D36" s="79" t="s">
        <v>1</v>
      </c>
      <c r="E36" s="76">
        <f t="shared" si="2"/>
        <v>30</v>
      </c>
      <c r="F36" s="76"/>
      <c r="G36" s="76"/>
      <c r="H36" s="76">
        <v>30</v>
      </c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</row>
    <row r="37" spans="1:22" s="73" customFormat="1" ht="17.399999999999999" x14ac:dyDescent="0.3">
      <c r="A37" s="69" t="s">
        <v>52</v>
      </c>
      <c r="B37" s="70" t="s">
        <v>258</v>
      </c>
      <c r="C37" s="71">
        <f>COUNTA(C38:C66)</f>
        <v>5</v>
      </c>
      <c r="D37" s="71">
        <f>COUNTA(D38:D66)</f>
        <v>24</v>
      </c>
      <c r="E37" s="72">
        <f t="shared" ref="E37:V37" si="3">SUM(E38:E66)</f>
        <v>4485</v>
      </c>
      <c r="F37" s="72">
        <f t="shared" si="3"/>
        <v>280</v>
      </c>
      <c r="G37" s="72">
        <f t="shared" si="3"/>
        <v>970</v>
      </c>
      <c r="H37" s="72">
        <f t="shared" si="3"/>
        <v>610</v>
      </c>
      <c r="I37" s="72">
        <f t="shared" si="3"/>
        <v>1225</v>
      </c>
      <c r="J37" s="72">
        <f t="shared" si="3"/>
        <v>770</v>
      </c>
      <c r="K37" s="72">
        <f t="shared" si="3"/>
        <v>630</v>
      </c>
      <c r="L37" s="72">
        <f t="shared" si="3"/>
        <v>0</v>
      </c>
      <c r="M37" s="72">
        <f t="shared" si="3"/>
        <v>0</v>
      </c>
      <c r="N37" s="72">
        <f t="shared" si="3"/>
        <v>0</v>
      </c>
      <c r="O37" s="72">
        <f t="shared" si="3"/>
        <v>0</v>
      </c>
      <c r="P37" s="72">
        <f t="shared" si="3"/>
        <v>0</v>
      </c>
      <c r="Q37" s="72">
        <f t="shared" si="3"/>
        <v>0</v>
      </c>
      <c r="R37" s="72">
        <f t="shared" si="3"/>
        <v>0</v>
      </c>
      <c r="S37" s="72">
        <f t="shared" si="3"/>
        <v>0</v>
      </c>
      <c r="T37" s="72">
        <f t="shared" si="3"/>
        <v>0</v>
      </c>
      <c r="U37" s="72">
        <f t="shared" si="3"/>
        <v>0</v>
      </c>
      <c r="V37" s="72">
        <f t="shared" si="3"/>
        <v>0</v>
      </c>
    </row>
    <row r="38" spans="1:22" x14ac:dyDescent="0.35">
      <c r="A38" s="74">
        <v>1</v>
      </c>
      <c r="B38" s="78" t="s">
        <v>259</v>
      </c>
      <c r="C38" s="79"/>
      <c r="D38" s="79" t="s">
        <v>1</v>
      </c>
      <c r="E38" s="76">
        <f>SUM(F38:V38)</f>
        <v>245</v>
      </c>
      <c r="F38" s="80"/>
      <c r="G38" s="80"/>
      <c r="H38" s="80">
        <v>70</v>
      </c>
      <c r="I38" s="80">
        <v>70</v>
      </c>
      <c r="J38" s="80">
        <v>35</v>
      </c>
      <c r="K38" s="80">
        <v>70</v>
      </c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22" x14ac:dyDescent="0.35">
      <c r="A39" s="74">
        <v>2</v>
      </c>
      <c r="B39" s="75" t="s">
        <v>173</v>
      </c>
      <c r="C39" s="79" t="s">
        <v>1</v>
      </c>
      <c r="D39" s="79"/>
      <c r="E39" s="76">
        <f>SUM(F39:V39)</f>
        <v>35</v>
      </c>
      <c r="F39" s="80"/>
      <c r="G39" s="80"/>
      <c r="H39" s="80"/>
      <c r="I39" s="80">
        <v>35</v>
      </c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</row>
    <row r="40" spans="1:22" x14ac:dyDescent="0.35">
      <c r="A40" s="74">
        <v>3</v>
      </c>
      <c r="B40" s="75" t="s">
        <v>260</v>
      </c>
      <c r="C40" s="79" t="s">
        <v>1</v>
      </c>
      <c r="D40" s="79"/>
      <c r="E40" s="76">
        <f t="shared" ref="E40:E66" si="4">SUM(F40:V40)</f>
        <v>35</v>
      </c>
      <c r="F40" s="80"/>
      <c r="G40" s="80">
        <v>35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</row>
    <row r="41" spans="1:22" x14ac:dyDescent="0.35">
      <c r="A41" s="74">
        <v>4</v>
      </c>
      <c r="B41" s="75" t="s">
        <v>261</v>
      </c>
      <c r="C41" s="79"/>
      <c r="D41" s="79" t="s">
        <v>1</v>
      </c>
      <c r="E41" s="76">
        <f t="shared" si="4"/>
        <v>175</v>
      </c>
      <c r="F41" s="80"/>
      <c r="G41" s="80">
        <v>70</v>
      </c>
      <c r="H41" s="80"/>
      <c r="I41" s="80">
        <v>70</v>
      </c>
      <c r="J41" s="80">
        <v>35</v>
      </c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</row>
    <row r="42" spans="1:22" x14ac:dyDescent="0.35">
      <c r="A42" s="74">
        <v>5</v>
      </c>
      <c r="B42" s="75" t="s">
        <v>174</v>
      </c>
      <c r="C42" s="79" t="s">
        <v>1</v>
      </c>
      <c r="D42" s="79"/>
      <c r="E42" s="76">
        <f t="shared" si="4"/>
        <v>35</v>
      </c>
      <c r="F42" s="80"/>
      <c r="G42" s="80">
        <v>35</v>
      </c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</row>
    <row r="43" spans="1:22" x14ac:dyDescent="0.35">
      <c r="A43" s="74">
        <v>6</v>
      </c>
      <c r="B43" s="75" t="s">
        <v>262</v>
      </c>
      <c r="C43" s="79" t="s">
        <v>1</v>
      </c>
      <c r="D43" s="79"/>
      <c r="E43" s="76">
        <f t="shared" si="4"/>
        <v>70</v>
      </c>
      <c r="F43" s="80"/>
      <c r="G43" s="80"/>
      <c r="H43" s="80"/>
      <c r="I43" s="80">
        <v>70</v>
      </c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</row>
    <row r="44" spans="1:22" x14ac:dyDescent="0.35">
      <c r="A44" s="74">
        <v>7</v>
      </c>
      <c r="B44" s="75" t="s">
        <v>263</v>
      </c>
      <c r="C44" s="79" t="s">
        <v>1</v>
      </c>
      <c r="D44" s="79"/>
      <c r="E44" s="76">
        <f t="shared" si="4"/>
        <v>35</v>
      </c>
      <c r="F44" s="80"/>
      <c r="G44" s="80">
        <v>35</v>
      </c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</row>
    <row r="45" spans="1:22" x14ac:dyDescent="0.35">
      <c r="A45" s="74">
        <v>8</v>
      </c>
      <c r="B45" s="75" t="s">
        <v>234</v>
      </c>
      <c r="C45" s="79"/>
      <c r="D45" s="79" t="s">
        <v>1</v>
      </c>
      <c r="E45" s="76">
        <f t="shared" si="4"/>
        <v>135</v>
      </c>
      <c r="F45" s="80"/>
      <c r="G45" s="80">
        <v>35</v>
      </c>
      <c r="H45" s="80">
        <v>30</v>
      </c>
      <c r="I45" s="80">
        <v>35</v>
      </c>
      <c r="J45" s="80">
        <v>35</v>
      </c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</row>
    <row r="46" spans="1:22" x14ac:dyDescent="0.35">
      <c r="A46" s="74">
        <v>9</v>
      </c>
      <c r="B46" s="75" t="s">
        <v>264</v>
      </c>
      <c r="C46" s="79"/>
      <c r="D46" s="79" t="s">
        <v>1</v>
      </c>
      <c r="E46" s="76">
        <f t="shared" si="4"/>
        <v>70</v>
      </c>
      <c r="F46" s="80"/>
      <c r="G46" s="80">
        <v>35</v>
      </c>
      <c r="H46" s="80"/>
      <c r="I46" s="80"/>
      <c r="J46" s="80"/>
      <c r="K46" s="80">
        <v>35</v>
      </c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</row>
    <row r="47" spans="1:22" x14ac:dyDescent="0.35">
      <c r="A47" s="74">
        <v>10</v>
      </c>
      <c r="B47" s="75" t="s">
        <v>265</v>
      </c>
      <c r="C47" s="79"/>
      <c r="D47" s="79" t="s">
        <v>1</v>
      </c>
      <c r="E47" s="76">
        <f t="shared" si="4"/>
        <v>35</v>
      </c>
      <c r="F47" s="80"/>
      <c r="G47" s="80">
        <v>35</v>
      </c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</row>
    <row r="48" spans="1:22" x14ac:dyDescent="0.35">
      <c r="A48" s="74">
        <v>11</v>
      </c>
      <c r="B48" s="75" t="s">
        <v>237</v>
      </c>
      <c r="C48" s="79"/>
      <c r="D48" s="79" t="s">
        <v>1</v>
      </c>
      <c r="E48" s="76">
        <f t="shared" si="4"/>
        <v>140</v>
      </c>
      <c r="F48" s="80"/>
      <c r="G48" s="80">
        <v>35</v>
      </c>
      <c r="H48" s="80"/>
      <c r="I48" s="80"/>
      <c r="J48" s="80"/>
      <c r="K48" s="80">
        <f>70+35</f>
        <v>105</v>
      </c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</row>
    <row r="49" spans="1:22" x14ac:dyDescent="0.35">
      <c r="A49" s="74">
        <v>12</v>
      </c>
      <c r="B49" s="75" t="s">
        <v>239</v>
      </c>
      <c r="C49" s="79"/>
      <c r="D49" s="79" t="s">
        <v>1</v>
      </c>
      <c r="E49" s="76">
        <f t="shared" si="4"/>
        <v>580</v>
      </c>
      <c r="F49" s="80"/>
      <c r="G49" s="80">
        <v>140</v>
      </c>
      <c r="H49" s="80">
        <v>90</v>
      </c>
      <c r="I49" s="80">
        <f>70+70</f>
        <v>140</v>
      </c>
      <c r="J49" s="80">
        <f>70+70</f>
        <v>140</v>
      </c>
      <c r="K49" s="80">
        <v>70</v>
      </c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</row>
    <row r="50" spans="1:22" x14ac:dyDescent="0.35">
      <c r="A50" s="74">
        <v>13</v>
      </c>
      <c r="B50" s="75" t="s">
        <v>175</v>
      </c>
      <c r="C50" s="79"/>
      <c r="D50" s="79" t="s">
        <v>1</v>
      </c>
      <c r="E50" s="76">
        <f t="shared" si="4"/>
        <v>140</v>
      </c>
      <c r="F50" s="80"/>
      <c r="G50" s="80">
        <v>70</v>
      </c>
      <c r="H50" s="80"/>
      <c r="I50" s="80"/>
      <c r="J50" s="80">
        <v>70</v>
      </c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</row>
    <row r="51" spans="1:22" x14ac:dyDescent="0.35">
      <c r="A51" s="74">
        <v>14</v>
      </c>
      <c r="B51" s="75" t="s">
        <v>266</v>
      </c>
      <c r="C51" s="79"/>
      <c r="D51" s="79" t="s">
        <v>1</v>
      </c>
      <c r="E51" s="76">
        <f t="shared" si="4"/>
        <v>105</v>
      </c>
      <c r="F51" s="80"/>
      <c r="G51" s="80"/>
      <c r="H51" s="80"/>
      <c r="I51" s="80">
        <v>70</v>
      </c>
      <c r="J51" s="80">
        <v>35</v>
      </c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</row>
    <row r="52" spans="1:22" x14ac:dyDescent="0.35">
      <c r="A52" s="74">
        <v>15</v>
      </c>
      <c r="B52" s="75" t="s">
        <v>243</v>
      </c>
      <c r="C52" s="79"/>
      <c r="D52" s="79" t="s">
        <v>1</v>
      </c>
      <c r="E52" s="76">
        <f t="shared" si="4"/>
        <v>445</v>
      </c>
      <c r="F52" s="80"/>
      <c r="G52" s="80">
        <v>70</v>
      </c>
      <c r="H52" s="80">
        <v>60</v>
      </c>
      <c r="I52" s="80">
        <v>70</v>
      </c>
      <c r="J52" s="80">
        <f>35+35+70</f>
        <v>140</v>
      </c>
      <c r="K52" s="80">
        <f>70+35</f>
        <v>105</v>
      </c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</row>
    <row r="53" spans="1:22" x14ac:dyDescent="0.35">
      <c r="A53" s="74">
        <v>16</v>
      </c>
      <c r="B53" s="75" t="s">
        <v>255</v>
      </c>
      <c r="C53" s="79"/>
      <c r="D53" s="79" t="s">
        <v>1</v>
      </c>
      <c r="E53" s="76">
        <f t="shared" si="4"/>
        <v>30</v>
      </c>
      <c r="F53" s="80"/>
      <c r="G53" s="80">
        <v>30</v>
      </c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</row>
    <row r="54" spans="1:22" x14ac:dyDescent="0.35">
      <c r="A54" s="74">
        <v>17</v>
      </c>
      <c r="B54" s="75" t="s">
        <v>244</v>
      </c>
      <c r="C54" s="79"/>
      <c r="D54" s="79" t="s">
        <v>1</v>
      </c>
      <c r="E54" s="76">
        <f t="shared" si="4"/>
        <v>595</v>
      </c>
      <c r="F54" s="80"/>
      <c r="G54" s="80">
        <v>80</v>
      </c>
      <c r="H54" s="80">
        <v>60</v>
      </c>
      <c r="I54" s="80">
        <f>105+70</f>
        <v>175</v>
      </c>
      <c r="J54" s="80">
        <f>70+70</f>
        <v>140</v>
      </c>
      <c r="K54" s="80">
        <v>140</v>
      </c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</row>
    <row r="55" spans="1:22" x14ac:dyDescent="0.35">
      <c r="A55" s="74">
        <v>18</v>
      </c>
      <c r="B55" s="75" t="s">
        <v>245</v>
      </c>
      <c r="C55" s="79"/>
      <c r="D55" s="79" t="s">
        <v>1</v>
      </c>
      <c r="E55" s="76">
        <f t="shared" si="4"/>
        <v>65</v>
      </c>
      <c r="F55" s="80"/>
      <c r="G55" s="80">
        <v>35</v>
      </c>
      <c r="H55" s="80">
        <v>30</v>
      </c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</row>
    <row r="56" spans="1:22" x14ac:dyDescent="0.35">
      <c r="A56" s="74">
        <v>19</v>
      </c>
      <c r="B56" s="75" t="s">
        <v>267</v>
      </c>
      <c r="C56" s="79"/>
      <c r="D56" s="79" t="s">
        <v>1</v>
      </c>
      <c r="E56" s="76">
        <f t="shared" si="4"/>
        <v>205</v>
      </c>
      <c r="F56" s="80"/>
      <c r="G56" s="80">
        <v>105</v>
      </c>
      <c r="H56" s="80">
        <v>30</v>
      </c>
      <c r="I56" s="80">
        <v>35</v>
      </c>
      <c r="J56" s="80">
        <v>35</v>
      </c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</row>
    <row r="57" spans="1:22" x14ac:dyDescent="0.35">
      <c r="A57" s="74">
        <v>20</v>
      </c>
      <c r="B57" s="75" t="s">
        <v>268</v>
      </c>
      <c r="C57" s="79"/>
      <c r="D57" s="79" t="s">
        <v>1</v>
      </c>
      <c r="E57" s="76">
        <f t="shared" si="4"/>
        <v>265</v>
      </c>
      <c r="F57" s="80"/>
      <c r="G57" s="80">
        <v>90</v>
      </c>
      <c r="H57" s="80"/>
      <c r="I57" s="80">
        <v>105</v>
      </c>
      <c r="J57" s="80">
        <v>70</v>
      </c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</row>
    <row r="58" spans="1:22" x14ac:dyDescent="0.35">
      <c r="A58" s="74">
        <v>21</v>
      </c>
      <c r="B58" s="75" t="s">
        <v>242</v>
      </c>
      <c r="C58" s="79"/>
      <c r="D58" s="79" t="s">
        <v>1</v>
      </c>
      <c r="E58" s="76">
        <f t="shared" si="4"/>
        <v>135</v>
      </c>
      <c r="F58" s="80"/>
      <c r="G58" s="80">
        <v>35</v>
      </c>
      <c r="H58" s="80">
        <v>30</v>
      </c>
      <c r="I58" s="80">
        <v>70</v>
      </c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</row>
    <row r="59" spans="1:22" x14ac:dyDescent="0.35">
      <c r="A59" s="74">
        <v>22</v>
      </c>
      <c r="B59" s="75" t="s">
        <v>269</v>
      </c>
      <c r="C59" s="79"/>
      <c r="D59" s="79" t="s">
        <v>1</v>
      </c>
      <c r="E59" s="76">
        <f t="shared" si="4"/>
        <v>95</v>
      </c>
      <c r="F59" s="80"/>
      <c r="G59" s="80"/>
      <c r="H59" s="80">
        <v>60</v>
      </c>
      <c r="I59" s="80"/>
      <c r="J59" s="80">
        <v>35</v>
      </c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</row>
    <row r="60" spans="1:22" x14ac:dyDescent="0.35">
      <c r="A60" s="74">
        <v>23</v>
      </c>
      <c r="B60" s="75" t="s">
        <v>270</v>
      </c>
      <c r="C60" s="79"/>
      <c r="D60" s="79" t="s">
        <v>1</v>
      </c>
      <c r="E60" s="76">
        <f t="shared" si="4"/>
        <v>70</v>
      </c>
      <c r="F60" s="80"/>
      <c r="G60" s="80"/>
      <c r="H60" s="80"/>
      <c r="I60" s="80">
        <v>70</v>
      </c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</row>
    <row r="61" spans="1:22" x14ac:dyDescent="0.35">
      <c r="A61" s="74">
        <v>24</v>
      </c>
      <c r="B61" s="75" t="s">
        <v>271</v>
      </c>
      <c r="C61" s="79"/>
      <c r="D61" s="79" t="s">
        <v>1</v>
      </c>
      <c r="E61" s="76">
        <f t="shared" si="4"/>
        <v>30</v>
      </c>
      <c r="F61" s="80"/>
      <c r="G61" s="80"/>
      <c r="H61" s="80">
        <v>30</v>
      </c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</row>
    <row r="62" spans="1:22" x14ac:dyDescent="0.35">
      <c r="A62" s="74">
        <v>25</v>
      </c>
      <c r="B62" s="75" t="s">
        <v>238</v>
      </c>
      <c r="C62" s="79"/>
      <c r="D62" s="79" t="s">
        <v>1</v>
      </c>
      <c r="E62" s="76">
        <f t="shared" si="4"/>
        <v>200</v>
      </c>
      <c r="F62" s="80"/>
      <c r="G62" s="80"/>
      <c r="H62" s="80">
        <v>60</v>
      </c>
      <c r="I62" s="80">
        <f>70+70</f>
        <v>140</v>
      </c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</row>
    <row r="63" spans="1:22" x14ac:dyDescent="0.35">
      <c r="A63" s="74">
        <v>26</v>
      </c>
      <c r="B63" s="75" t="s">
        <v>272</v>
      </c>
      <c r="C63" s="79"/>
      <c r="D63" s="79" t="s">
        <v>1</v>
      </c>
      <c r="E63" s="76">
        <f t="shared" si="4"/>
        <v>205</v>
      </c>
      <c r="F63" s="80"/>
      <c r="G63" s="80"/>
      <c r="H63" s="80">
        <v>30</v>
      </c>
      <c r="I63" s="80">
        <v>70</v>
      </c>
      <c r="J63" s="80"/>
      <c r="K63" s="80">
        <f>70+35</f>
        <v>105</v>
      </c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</row>
    <row r="64" spans="1:22" x14ac:dyDescent="0.35">
      <c r="A64" s="74">
        <v>27</v>
      </c>
      <c r="B64" s="78" t="s">
        <v>257</v>
      </c>
      <c r="C64" s="79"/>
      <c r="D64" s="79" t="s">
        <v>1</v>
      </c>
      <c r="E64" s="76">
        <f t="shared" si="4"/>
        <v>30</v>
      </c>
      <c r="F64" s="80"/>
      <c r="G64" s="80"/>
      <c r="H64" s="80">
        <v>30</v>
      </c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</row>
    <row r="65" spans="1:22" x14ac:dyDescent="0.35">
      <c r="A65" s="74">
        <v>28</v>
      </c>
      <c r="B65" s="78" t="s">
        <v>249</v>
      </c>
      <c r="C65" s="79"/>
      <c r="D65" s="79" t="s">
        <v>1</v>
      </c>
      <c r="E65" s="76">
        <f t="shared" si="4"/>
        <v>30</v>
      </c>
      <c r="F65" s="80">
        <v>30</v>
      </c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</row>
    <row r="66" spans="1:22" x14ac:dyDescent="0.35">
      <c r="A66" s="74">
        <v>29</v>
      </c>
      <c r="B66" s="78" t="s">
        <v>273</v>
      </c>
      <c r="C66" s="79"/>
      <c r="D66" s="79" t="s">
        <v>1</v>
      </c>
      <c r="E66" s="76">
        <f t="shared" si="4"/>
        <v>250</v>
      </c>
      <c r="F66" s="80">
        <v>250</v>
      </c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</row>
    <row r="67" spans="1:22" s="73" customFormat="1" ht="17.399999999999999" x14ac:dyDescent="0.3">
      <c r="A67" s="69" t="s">
        <v>48</v>
      </c>
      <c r="B67" s="70" t="s">
        <v>274</v>
      </c>
      <c r="C67" s="71">
        <f>COUNTA(C68:C101)</f>
        <v>0</v>
      </c>
      <c r="D67" s="71">
        <f>COUNTA(D68:D101)</f>
        <v>34</v>
      </c>
      <c r="E67" s="72">
        <f>SUM(E68:E101)</f>
        <v>8880</v>
      </c>
      <c r="F67" s="72">
        <f t="shared" ref="F67:V67" si="5">SUM(F68:F101)</f>
        <v>200</v>
      </c>
      <c r="G67" s="72">
        <f t="shared" si="5"/>
        <v>350</v>
      </c>
      <c r="H67" s="72">
        <f t="shared" si="5"/>
        <v>0</v>
      </c>
      <c r="I67" s="72">
        <f t="shared" si="5"/>
        <v>1140</v>
      </c>
      <c r="J67" s="72">
        <f t="shared" si="5"/>
        <v>980</v>
      </c>
      <c r="K67" s="72">
        <f t="shared" si="5"/>
        <v>245</v>
      </c>
      <c r="L67" s="72">
        <f t="shared" si="5"/>
        <v>2600</v>
      </c>
      <c r="M67" s="72">
        <f t="shared" si="5"/>
        <v>400</v>
      </c>
      <c r="N67" s="72">
        <f t="shared" si="5"/>
        <v>280</v>
      </c>
      <c r="O67" s="72">
        <f t="shared" si="5"/>
        <v>370</v>
      </c>
      <c r="P67" s="72">
        <f t="shared" si="5"/>
        <v>380</v>
      </c>
      <c r="Q67" s="72">
        <f t="shared" si="5"/>
        <v>780</v>
      </c>
      <c r="R67" s="72">
        <f t="shared" si="5"/>
        <v>640</v>
      </c>
      <c r="S67" s="72">
        <f t="shared" si="5"/>
        <v>280</v>
      </c>
      <c r="T67" s="72">
        <f t="shared" si="5"/>
        <v>150</v>
      </c>
      <c r="U67" s="72">
        <f t="shared" si="5"/>
        <v>60</v>
      </c>
      <c r="V67" s="72">
        <f t="shared" si="5"/>
        <v>25</v>
      </c>
    </row>
    <row r="68" spans="1:22" s="73" customFormat="1" x14ac:dyDescent="0.35">
      <c r="A68" s="74">
        <v>1</v>
      </c>
      <c r="B68" s="81" t="s">
        <v>275</v>
      </c>
      <c r="C68" s="70"/>
      <c r="D68" s="79" t="s">
        <v>1</v>
      </c>
      <c r="E68" s="76">
        <f>SUM(F68:V68)</f>
        <v>60</v>
      </c>
      <c r="F68" s="80"/>
      <c r="G68" s="80"/>
      <c r="H68" s="80"/>
      <c r="I68" s="80"/>
      <c r="J68" s="80"/>
      <c r="K68" s="80"/>
      <c r="L68" s="80"/>
      <c r="M68" s="80"/>
      <c r="N68" s="80"/>
      <c r="O68" s="80">
        <v>60</v>
      </c>
      <c r="P68" s="80"/>
      <c r="Q68" s="80"/>
      <c r="R68" s="80"/>
      <c r="S68" s="80"/>
      <c r="T68" s="80"/>
      <c r="U68" s="80"/>
      <c r="V68" s="80"/>
    </row>
    <row r="69" spans="1:22" s="73" customFormat="1" x14ac:dyDescent="0.35">
      <c r="A69" s="74">
        <v>2</v>
      </c>
      <c r="B69" s="81" t="s">
        <v>276</v>
      </c>
      <c r="C69" s="70"/>
      <c r="D69" s="79" t="s">
        <v>1</v>
      </c>
      <c r="E69" s="76">
        <f t="shared" ref="E69:E101" si="6">SUM(F69:V69)</f>
        <v>20</v>
      </c>
      <c r="F69" s="80"/>
      <c r="G69" s="80"/>
      <c r="H69" s="80"/>
      <c r="I69" s="80">
        <v>20</v>
      </c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</row>
    <row r="70" spans="1:22" s="73" customFormat="1" x14ac:dyDescent="0.35">
      <c r="A70" s="74">
        <v>3</v>
      </c>
      <c r="B70" s="81" t="s">
        <v>277</v>
      </c>
      <c r="C70" s="70"/>
      <c r="D70" s="79" t="s">
        <v>1</v>
      </c>
      <c r="E70" s="76">
        <f t="shared" si="6"/>
        <v>0</v>
      </c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</row>
    <row r="71" spans="1:22" s="73" customFormat="1" x14ac:dyDescent="0.35">
      <c r="A71" s="74">
        <v>4</v>
      </c>
      <c r="B71" s="81" t="s">
        <v>261</v>
      </c>
      <c r="C71" s="70"/>
      <c r="D71" s="79" t="s">
        <v>1</v>
      </c>
      <c r="E71" s="76">
        <f t="shared" si="6"/>
        <v>2600</v>
      </c>
      <c r="F71" s="80"/>
      <c r="G71" s="80"/>
      <c r="H71" s="80"/>
      <c r="I71" s="80">
        <v>1000</v>
      </c>
      <c r="J71" s="80">
        <v>500</v>
      </c>
      <c r="K71" s="80"/>
      <c r="L71" s="80"/>
      <c r="M71" s="80"/>
      <c r="N71" s="80"/>
      <c r="O71" s="80"/>
      <c r="P71" s="80"/>
      <c r="Q71" s="80">
        <v>600</v>
      </c>
      <c r="R71" s="80">
        <v>500</v>
      </c>
      <c r="S71" s="80"/>
      <c r="T71" s="80"/>
      <c r="U71" s="80"/>
      <c r="V71" s="80"/>
    </row>
    <row r="72" spans="1:22" s="73" customFormat="1" x14ac:dyDescent="0.35">
      <c r="A72" s="74">
        <v>5</v>
      </c>
      <c r="B72" s="82" t="s">
        <v>278</v>
      </c>
      <c r="C72" s="70"/>
      <c r="D72" s="79" t="s">
        <v>1</v>
      </c>
      <c r="E72" s="76">
        <f t="shared" si="6"/>
        <v>570</v>
      </c>
      <c r="F72" s="80"/>
      <c r="G72" s="80">
        <v>70</v>
      </c>
      <c r="H72" s="80"/>
      <c r="I72" s="80">
        <v>20</v>
      </c>
      <c r="J72" s="80"/>
      <c r="K72" s="80">
        <v>80</v>
      </c>
      <c r="L72" s="80"/>
      <c r="M72" s="80">
        <v>80</v>
      </c>
      <c r="N72" s="80">
        <v>60</v>
      </c>
      <c r="O72" s="80">
        <v>80</v>
      </c>
      <c r="P72" s="80">
        <v>80</v>
      </c>
      <c r="Q72" s="80">
        <v>40</v>
      </c>
      <c r="R72" s="80"/>
      <c r="S72" s="80">
        <v>60</v>
      </c>
      <c r="T72" s="80"/>
      <c r="U72" s="80"/>
      <c r="V72" s="80"/>
    </row>
    <row r="73" spans="1:22" s="73" customFormat="1" x14ac:dyDescent="0.35">
      <c r="A73" s="74">
        <v>6</v>
      </c>
      <c r="B73" s="82" t="s">
        <v>279</v>
      </c>
      <c r="C73" s="70"/>
      <c r="D73" s="79" t="s">
        <v>1</v>
      </c>
      <c r="E73" s="76">
        <f t="shared" si="6"/>
        <v>110</v>
      </c>
      <c r="F73" s="80"/>
      <c r="G73" s="80"/>
      <c r="H73" s="80"/>
      <c r="I73" s="80">
        <v>20</v>
      </c>
      <c r="J73" s="80"/>
      <c r="K73" s="80"/>
      <c r="L73" s="80"/>
      <c r="M73" s="80"/>
      <c r="N73" s="80">
        <v>20</v>
      </c>
      <c r="O73" s="80">
        <v>50</v>
      </c>
      <c r="P73" s="80"/>
      <c r="Q73" s="80">
        <v>20</v>
      </c>
      <c r="R73" s="80"/>
      <c r="S73" s="80"/>
      <c r="T73" s="80"/>
      <c r="U73" s="80"/>
      <c r="V73" s="80"/>
    </row>
    <row r="74" spans="1:22" s="73" customFormat="1" x14ac:dyDescent="0.35">
      <c r="A74" s="74">
        <v>7</v>
      </c>
      <c r="B74" s="81" t="s">
        <v>280</v>
      </c>
      <c r="C74" s="70"/>
      <c r="D74" s="79" t="s">
        <v>1</v>
      </c>
      <c r="E74" s="76">
        <f t="shared" si="6"/>
        <v>0</v>
      </c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</row>
    <row r="75" spans="1:22" s="73" customFormat="1" x14ac:dyDescent="0.35">
      <c r="A75" s="74">
        <v>8</v>
      </c>
      <c r="B75" s="82" t="s">
        <v>281</v>
      </c>
      <c r="C75" s="70"/>
      <c r="D75" s="79" t="s">
        <v>1</v>
      </c>
      <c r="E75" s="76">
        <f t="shared" si="6"/>
        <v>320</v>
      </c>
      <c r="F75" s="80"/>
      <c r="G75" s="80"/>
      <c r="H75" s="80"/>
      <c r="I75" s="80">
        <v>20</v>
      </c>
      <c r="J75" s="80">
        <v>60</v>
      </c>
      <c r="K75" s="80">
        <v>60</v>
      </c>
      <c r="L75" s="80"/>
      <c r="M75" s="80">
        <v>80</v>
      </c>
      <c r="N75" s="80">
        <v>40</v>
      </c>
      <c r="O75" s="80"/>
      <c r="P75" s="80"/>
      <c r="Q75" s="80"/>
      <c r="R75" s="80"/>
      <c r="S75" s="80">
        <v>60</v>
      </c>
      <c r="T75" s="80"/>
      <c r="U75" s="80"/>
      <c r="V75" s="80"/>
    </row>
    <row r="76" spans="1:22" s="73" customFormat="1" x14ac:dyDescent="0.35">
      <c r="A76" s="74">
        <v>9</v>
      </c>
      <c r="B76" s="81" t="s">
        <v>282</v>
      </c>
      <c r="C76" s="70"/>
      <c r="D76" s="79" t="s">
        <v>1</v>
      </c>
      <c r="E76" s="76">
        <f t="shared" si="6"/>
        <v>380</v>
      </c>
      <c r="F76" s="80"/>
      <c r="G76" s="80"/>
      <c r="H76" s="80"/>
      <c r="I76" s="80">
        <v>20</v>
      </c>
      <c r="J76" s="80">
        <v>60</v>
      </c>
      <c r="K76" s="80"/>
      <c r="L76" s="80"/>
      <c r="M76" s="80">
        <v>80</v>
      </c>
      <c r="N76" s="80">
        <v>40</v>
      </c>
      <c r="O76" s="80"/>
      <c r="P76" s="80">
        <v>60</v>
      </c>
      <c r="Q76" s="80">
        <v>20</v>
      </c>
      <c r="R76" s="80">
        <v>40</v>
      </c>
      <c r="S76" s="80">
        <v>60</v>
      </c>
      <c r="T76" s="80"/>
      <c r="U76" s="80"/>
      <c r="V76" s="80"/>
    </row>
    <row r="77" spans="1:22" s="73" customFormat="1" x14ac:dyDescent="0.35">
      <c r="A77" s="74">
        <v>10</v>
      </c>
      <c r="B77" s="82" t="s">
        <v>283</v>
      </c>
      <c r="C77" s="70"/>
      <c r="D77" s="79" t="s">
        <v>1</v>
      </c>
      <c r="E77" s="76">
        <f t="shared" si="6"/>
        <v>0</v>
      </c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</row>
    <row r="78" spans="1:22" s="73" customFormat="1" x14ac:dyDescent="0.35">
      <c r="A78" s="74">
        <v>11</v>
      </c>
      <c r="B78" s="82" t="s">
        <v>284</v>
      </c>
      <c r="C78" s="70"/>
      <c r="D78" s="79" t="s">
        <v>1</v>
      </c>
      <c r="E78" s="76">
        <f t="shared" si="6"/>
        <v>215</v>
      </c>
      <c r="F78" s="80"/>
      <c r="G78" s="80"/>
      <c r="H78" s="80"/>
      <c r="I78" s="80"/>
      <c r="J78" s="80">
        <v>70</v>
      </c>
      <c r="K78" s="80">
        <v>105</v>
      </c>
      <c r="L78" s="80"/>
      <c r="M78" s="80">
        <v>40</v>
      </c>
      <c r="N78" s="80"/>
      <c r="O78" s="80"/>
      <c r="P78" s="80"/>
      <c r="Q78" s="80"/>
      <c r="R78" s="80"/>
      <c r="S78" s="80"/>
      <c r="T78" s="80"/>
      <c r="U78" s="80"/>
      <c r="V78" s="80"/>
    </row>
    <row r="79" spans="1:22" s="73" customFormat="1" x14ac:dyDescent="0.35">
      <c r="A79" s="74">
        <v>12</v>
      </c>
      <c r="B79" s="81" t="s">
        <v>285</v>
      </c>
      <c r="C79" s="70"/>
      <c r="D79" s="79" t="s">
        <v>1</v>
      </c>
      <c r="E79" s="76">
        <f t="shared" si="6"/>
        <v>0</v>
      </c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</row>
    <row r="80" spans="1:22" s="73" customFormat="1" x14ac:dyDescent="0.35">
      <c r="A80" s="74">
        <v>13</v>
      </c>
      <c r="B80" s="81" t="s">
        <v>286</v>
      </c>
      <c r="C80" s="70"/>
      <c r="D80" s="79" t="s">
        <v>1</v>
      </c>
      <c r="E80" s="76">
        <f t="shared" si="6"/>
        <v>0</v>
      </c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</row>
    <row r="81" spans="1:22" s="73" customFormat="1" x14ac:dyDescent="0.35">
      <c r="A81" s="74">
        <v>14</v>
      </c>
      <c r="B81" s="81" t="s">
        <v>287</v>
      </c>
      <c r="C81" s="70"/>
      <c r="D81" s="79" t="s">
        <v>1</v>
      </c>
      <c r="E81" s="76">
        <f t="shared" si="6"/>
        <v>0</v>
      </c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</row>
    <row r="82" spans="1:22" s="73" customFormat="1" x14ac:dyDescent="0.35">
      <c r="A82" s="74">
        <v>15</v>
      </c>
      <c r="B82" s="82" t="s">
        <v>288</v>
      </c>
      <c r="C82" s="70"/>
      <c r="D82" s="79" t="s">
        <v>1</v>
      </c>
      <c r="E82" s="76">
        <f t="shared" si="6"/>
        <v>0</v>
      </c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</row>
    <row r="83" spans="1:22" s="73" customFormat="1" x14ac:dyDescent="0.35">
      <c r="A83" s="74">
        <v>16</v>
      </c>
      <c r="B83" s="81" t="s">
        <v>289</v>
      </c>
      <c r="C83" s="70"/>
      <c r="D83" s="79" t="s">
        <v>1</v>
      </c>
      <c r="E83" s="76">
        <f t="shared" si="6"/>
        <v>80</v>
      </c>
      <c r="F83" s="80"/>
      <c r="G83" s="80"/>
      <c r="H83" s="80"/>
      <c r="I83" s="80"/>
      <c r="J83" s="80">
        <v>40</v>
      </c>
      <c r="K83" s="80"/>
      <c r="L83" s="80"/>
      <c r="M83" s="80"/>
      <c r="N83" s="80">
        <v>20</v>
      </c>
      <c r="O83" s="80"/>
      <c r="P83" s="80"/>
      <c r="Q83" s="80">
        <v>20</v>
      </c>
      <c r="R83" s="80"/>
      <c r="S83" s="80"/>
      <c r="T83" s="80"/>
      <c r="U83" s="80"/>
      <c r="V83" s="80"/>
    </row>
    <row r="84" spans="1:22" s="73" customFormat="1" x14ac:dyDescent="0.35">
      <c r="A84" s="74">
        <v>17</v>
      </c>
      <c r="B84" s="82" t="s">
        <v>290</v>
      </c>
      <c r="C84" s="70"/>
      <c r="D84" s="79" t="s">
        <v>1</v>
      </c>
      <c r="E84" s="76">
        <f t="shared" si="6"/>
        <v>210</v>
      </c>
      <c r="F84" s="80"/>
      <c r="G84" s="80"/>
      <c r="H84" s="80"/>
      <c r="I84" s="80">
        <v>20</v>
      </c>
      <c r="J84" s="80">
        <v>50</v>
      </c>
      <c r="K84" s="80"/>
      <c r="L84" s="80"/>
      <c r="M84" s="80"/>
      <c r="N84" s="80">
        <v>60</v>
      </c>
      <c r="O84" s="80">
        <v>80</v>
      </c>
      <c r="P84" s="80"/>
      <c r="Q84" s="80"/>
      <c r="R84" s="80"/>
      <c r="S84" s="80"/>
      <c r="T84" s="80"/>
      <c r="U84" s="80"/>
      <c r="V84" s="80"/>
    </row>
    <row r="85" spans="1:22" s="73" customFormat="1" x14ac:dyDescent="0.35">
      <c r="A85" s="74">
        <v>18</v>
      </c>
      <c r="B85" s="81" t="s">
        <v>291</v>
      </c>
      <c r="C85" s="70"/>
      <c r="D85" s="79" t="s">
        <v>1</v>
      </c>
      <c r="E85" s="76">
        <f t="shared" si="6"/>
        <v>0</v>
      </c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</row>
    <row r="86" spans="1:22" s="73" customFormat="1" x14ac:dyDescent="0.35">
      <c r="A86" s="74">
        <v>19</v>
      </c>
      <c r="B86" s="82" t="s">
        <v>292</v>
      </c>
      <c r="C86" s="70"/>
      <c r="D86" s="79" t="s">
        <v>1</v>
      </c>
      <c r="E86" s="76">
        <f t="shared" si="6"/>
        <v>680</v>
      </c>
      <c r="F86" s="80"/>
      <c r="G86" s="80"/>
      <c r="H86" s="80"/>
      <c r="I86" s="80">
        <v>20</v>
      </c>
      <c r="J86" s="80">
        <v>200</v>
      </c>
      <c r="K86" s="80"/>
      <c r="L86" s="80"/>
      <c r="M86" s="80">
        <v>40</v>
      </c>
      <c r="N86" s="80"/>
      <c r="O86" s="80">
        <v>100</v>
      </c>
      <c r="P86" s="80">
        <v>60</v>
      </c>
      <c r="Q86" s="80">
        <v>60</v>
      </c>
      <c r="R86" s="80">
        <v>100</v>
      </c>
      <c r="S86" s="80">
        <v>100</v>
      </c>
      <c r="T86" s="80"/>
      <c r="U86" s="80"/>
      <c r="V86" s="80"/>
    </row>
    <row r="87" spans="1:22" s="73" customFormat="1" x14ac:dyDescent="0.35">
      <c r="A87" s="74">
        <v>20</v>
      </c>
      <c r="B87" s="82" t="s">
        <v>293</v>
      </c>
      <c r="C87" s="70"/>
      <c r="D87" s="79" t="s">
        <v>1</v>
      </c>
      <c r="E87" s="76">
        <f t="shared" si="6"/>
        <v>100</v>
      </c>
      <c r="F87" s="80"/>
      <c r="G87" s="80"/>
      <c r="H87" s="80"/>
      <c r="I87" s="80"/>
      <c r="J87" s="80"/>
      <c r="K87" s="80"/>
      <c r="L87" s="80"/>
      <c r="M87" s="80"/>
      <c r="N87" s="80">
        <v>40</v>
      </c>
      <c r="O87" s="80"/>
      <c r="P87" s="80">
        <v>60</v>
      </c>
      <c r="Q87" s="80"/>
      <c r="R87" s="80"/>
      <c r="S87" s="80"/>
      <c r="T87" s="80"/>
      <c r="U87" s="80"/>
      <c r="V87" s="80"/>
    </row>
    <row r="88" spans="1:22" s="73" customFormat="1" x14ac:dyDescent="0.35">
      <c r="A88" s="74">
        <v>21</v>
      </c>
      <c r="B88" s="82" t="s">
        <v>294</v>
      </c>
      <c r="C88" s="70"/>
      <c r="D88" s="79" t="s">
        <v>1</v>
      </c>
      <c r="E88" s="76">
        <f t="shared" si="6"/>
        <v>60</v>
      </c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>
        <v>60</v>
      </c>
      <c r="Q88" s="80"/>
      <c r="R88" s="80"/>
      <c r="S88" s="80"/>
      <c r="T88" s="80"/>
      <c r="U88" s="80"/>
      <c r="V88" s="80"/>
    </row>
    <row r="89" spans="1:22" s="73" customFormat="1" x14ac:dyDescent="0.35">
      <c r="A89" s="74">
        <v>22</v>
      </c>
      <c r="B89" s="81" t="s">
        <v>295</v>
      </c>
      <c r="C89" s="70"/>
      <c r="D89" s="79" t="s">
        <v>1</v>
      </c>
      <c r="E89" s="76">
        <f t="shared" si="6"/>
        <v>120</v>
      </c>
      <c r="F89" s="80"/>
      <c r="G89" s="80"/>
      <c r="H89" s="80"/>
      <c r="I89" s="80"/>
      <c r="J89" s="80"/>
      <c r="K89" s="80"/>
      <c r="L89" s="80"/>
      <c r="M89" s="80">
        <v>40</v>
      </c>
      <c r="N89" s="80"/>
      <c r="O89" s="80"/>
      <c r="P89" s="80">
        <v>60</v>
      </c>
      <c r="Q89" s="80">
        <v>20</v>
      </c>
      <c r="R89" s="80"/>
      <c r="S89" s="80"/>
      <c r="T89" s="80"/>
      <c r="U89" s="80"/>
      <c r="V89" s="80"/>
    </row>
    <row r="90" spans="1:22" s="73" customFormat="1" x14ac:dyDescent="0.35">
      <c r="A90" s="74">
        <v>23</v>
      </c>
      <c r="B90" s="81" t="s">
        <v>254</v>
      </c>
      <c r="C90" s="70"/>
      <c r="D90" s="79" t="s">
        <v>1</v>
      </c>
      <c r="E90" s="76">
        <f t="shared" si="6"/>
        <v>110</v>
      </c>
      <c r="F90" s="80"/>
      <c r="G90" s="80">
        <v>70</v>
      </c>
      <c r="H90" s="80"/>
      <c r="I90" s="80"/>
      <c r="J90" s="80"/>
      <c r="K90" s="80"/>
      <c r="L90" s="80"/>
      <c r="M90" s="80">
        <v>40</v>
      </c>
      <c r="N90" s="80"/>
      <c r="O90" s="80"/>
      <c r="P90" s="80"/>
      <c r="Q90" s="80"/>
      <c r="R90" s="80"/>
      <c r="S90" s="80"/>
      <c r="T90" s="80"/>
      <c r="U90" s="80"/>
      <c r="V90" s="80"/>
    </row>
    <row r="91" spans="1:22" s="73" customFormat="1" x14ac:dyDescent="0.35">
      <c r="A91" s="74">
        <v>24</v>
      </c>
      <c r="B91" s="81" t="s">
        <v>296</v>
      </c>
      <c r="C91" s="70"/>
      <c r="D91" s="79" t="s">
        <v>1</v>
      </c>
      <c r="E91" s="76">
        <f t="shared" si="6"/>
        <v>70</v>
      </c>
      <c r="F91" s="80"/>
      <c r="G91" s="80">
        <v>70</v>
      </c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</row>
    <row r="92" spans="1:22" s="73" customFormat="1" x14ac:dyDescent="0.35">
      <c r="A92" s="74">
        <v>25</v>
      </c>
      <c r="B92" s="81" t="s">
        <v>268</v>
      </c>
      <c r="C92" s="70"/>
      <c r="D92" s="79" t="s">
        <v>1</v>
      </c>
      <c r="E92" s="76">
        <f t="shared" si="6"/>
        <v>70</v>
      </c>
      <c r="F92" s="80"/>
      <c r="G92" s="80">
        <v>70</v>
      </c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</row>
    <row r="93" spans="1:22" s="73" customFormat="1" x14ac:dyDescent="0.35">
      <c r="A93" s="74">
        <v>26</v>
      </c>
      <c r="B93" s="81" t="s">
        <v>238</v>
      </c>
      <c r="C93" s="70"/>
      <c r="D93" s="79" t="s">
        <v>1</v>
      </c>
      <c r="E93" s="76">
        <f t="shared" si="6"/>
        <v>70</v>
      </c>
      <c r="F93" s="83"/>
      <c r="G93" s="80">
        <v>70</v>
      </c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</row>
    <row r="94" spans="1:22" s="73" customFormat="1" x14ac:dyDescent="0.35">
      <c r="A94" s="74">
        <v>27</v>
      </c>
      <c r="B94" s="81" t="s">
        <v>297</v>
      </c>
      <c r="C94" s="70"/>
      <c r="D94" s="79" t="s">
        <v>1</v>
      </c>
      <c r="E94" s="76">
        <f t="shared" si="6"/>
        <v>100</v>
      </c>
      <c r="F94" s="80">
        <v>100</v>
      </c>
      <c r="G94" s="80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</row>
    <row r="95" spans="1:22" s="73" customFormat="1" x14ac:dyDescent="0.35">
      <c r="A95" s="74">
        <v>28</v>
      </c>
      <c r="B95" s="81" t="s">
        <v>298</v>
      </c>
      <c r="C95" s="70"/>
      <c r="D95" s="79" t="s">
        <v>1</v>
      </c>
      <c r="E95" s="76">
        <f t="shared" si="6"/>
        <v>100</v>
      </c>
      <c r="F95" s="80">
        <v>100</v>
      </c>
      <c r="G95" s="80"/>
      <c r="H95" s="83"/>
      <c r="I95" s="83"/>
      <c r="J95" s="83"/>
      <c r="K95" s="83"/>
      <c r="L95" s="80"/>
      <c r="M95" s="83"/>
      <c r="N95" s="83"/>
      <c r="O95" s="83"/>
      <c r="P95" s="83"/>
      <c r="Q95" s="83"/>
      <c r="R95" s="83"/>
      <c r="S95" s="83"/>
      <c r="T95" s="83"/>
      <c r="U95" s="83"/>
      <c r="V95" s="83"/>
    </row>
    <row r="96" spans="1:22" s="73" customFormat="1" x14ac:dyDescent="0.35">
      <c r="A96" s="74">
        <v>29</v>
      </c>
      <c r="B96" s="81" t="s">
        <v>299</v>
      </c>
      <c r="C96" s="70"/>
      <c r="D96" s="79" t="s">
        <v>1</v>
      </c>
      <c r="E96" s="76">
        <f t="shared" si="6"/>
        <v>1900</v>
      </c>
      <c r="F96" s="80"/>
      <c r="G96" s="80"/>
      <c r="H96" s="83"/>
      <c r="I96" s="83"/>
      <c r="J96" s="83"/>
      <c r="K96" s="83"/>
      <c r="L96" s="80">
        <v>1900</v>
      </c>
      <c r="M96" s="83"/>
      <c r="N96" s="83"/>
      <c r="O96" s="83"/>
      <c r="P96" s="83"/>
      <c r="Q96" s="83"/>
      <c r="R96" s="83"/>
      <c r="S96" s="83"/>
      <c r="T96" s="83"/>
      <c r="U96" s="83"/>
      <c r="V96" s="83"/>
    </row>
    <row r="97" spans="1:22" s="73" customFormat="1" x14ac:dyDescent="0.35">
      <c r="A97" s="74">
        <v>30</v>
      </c>
      <c r="B97" s="81" t="s">
        <v>300</v>
      </c>
      <c r="C97" s="70"/>
      <c r="D97" s="79" t="s">
        <v>1</v>
      </c>
      <c r="E97" s="76">
        <f t="shared" si="6"/>
        <v>700</v>
      </c>
      <c r="F97" s="80"/>
      <c r="G97" s="80"/>
      <c r="H97" s="83"/>
      <c r="I97" s="83"/>
      <c r="J97" s="83"/>
      <c r="K97" s="83"/>
      <c r="L97" s="80">
        <v>700</v>
      </c>
      <c r="M97" s="83"/>
      <c r="N97" s="83"/>
      <c r="O97" s="83"/>
      <c r="P97" s="83"/>
      <c r="Q97" s="83"/>
      <c r="R97" s="83"/>
      <c r="S97" s="83"/>
      <c r="T97" s="83"/>
      <c r="U97" s="83"/>
      <c r="V97" s="83"/>
    </row>
    <row r="98" spans="1:22" s="73" customFormat="1" x14ac:dyDescent="0.35">
      <c r="A98" s="74">
        <v>31</v>
      </c>
      <c r="B98" s="81" t="s">
        <v>301</v>
      </c>
      <c r="C98" s="70"/>
      <c r="D98" s="79" t="s">
        <v>1</v>
      </c>
      <c r="E98" s="76">
        <f t="shared" si="6"/>
        <v>25</v>
      </c>
      <c r="F98" s="80"/>
      <c r="G98" s="80"/>
      <c r="H98" s="83"/>
      <c r="I98" s="83"/>
      <c r="J98" s="83"/>
      <c r="K98" s="83"/>
      <c r="L98" s="80"/>
      <c r="M98" s="83"/>
      <c r="N98" s="83"/>
      <c r="O98" s="83"/>
      <c r="P98" s="83"/>
      <c r="Q98" s="83"/>
      <c r="R98" s="83"/>
      <c r="S98" s="83"/>
      <c r="T98" s="83"/>
      <c r="U98" s="80"/>
      <c r="V98" s="80">
        <v>25</v>
      </c>
    </row>
    <row r="99" spans="1:22" s="73" customFormat="1" x14ac:dyDescent="0.35">
      <c r="A99" s="74">
        <v>32</v>
      </c>
      <c r="B99" s="81" t="s">
        <v>302</v>
      </c>
      <c r="C99" s="70"/>
      <c r="D99" s="79" t="s">
        <v>1</v>
      </c>
      <c r="E99" s="76">
        <f t="shared" si="6"/>
        <v>30</v>
      </c>
      <c r="F99" s="80"/>
      <c r="G99" s="80"/>
      <c r="H99" s="83"/>
      <c r="I99" s="83"/>
      <c r="J99" s="83"/>
      <c r="K99" s="83"/>
      <c r="L99" s="80"/>
      <c r="M99" s="83"/>
      <c r="N99" s="83"/>
      <c r="O99" s="83"/>
      <c r="P99" s="83"/>
      <c r="Q99" s="83"/>
      <c r="R99" s="83"/>
      <c r="S99" s="83"/>
      <c r="T99" s="83"/>
      <c r="U99" s="80">
        <v>30</v>
      </c>
      <c r="V99" s="80"/>
    </row>
    <row r="100" spans="1:22" s="73" customFormat="1" x14ac:dyDescent="0.35">
      <c r="A100" s="74">
        <v>33</v>
      </c>
      <c r="B100" s="81" t="s">
        <v>303</v>
      </c>
      <c r="C100" s="70"/>
      <c r="D100" s="79" t="s">
        <v>1</v>
      </c>
      <c r="E100" s="76">
        <f t="shared" si="6"/>
        <v>30</v>
      </c>
      <c r="F100" s="80"/>
      <c r="G100" s="80"/>
      <c r="H100" s="83"/>
      <c r="I100" s="83"/>
      <c r="J100" s="83"/>
      <c r="K100" s="83"/>
      <c r="L100" s="80"/>
      <c r="M100" s="83"/>
      <c r="N100" s="83"/>
      <c r="O100" s="83"/>
      <c r="P100" s="83"/>
      <c r="Q100" s="83"/>
      <c r="R100" s="83"/>
      <c r="S100" s="83"/>
      <c r="T100" s="83"/>
      <c r="U100" s="80">
        <v>30</v>
      </c>
      <c r="V100" s="80"/>
    </row>
    <row r="101" spans="1:22" s="73" customFormat="1" x14ac:dyDescent="0.35">
      <c r="A101" s="74">
        <v>34</v>
      </c>
      <c r="B101" s="81" t="s">
        <v>304</v>
      </c>
      <c r="C101" s="70"/>
      <c r="D101" s="79" t="s">
        <v>1</v>
      </c>
      <c r="E101" s="76">
        <f t="shared" si="6"/>
        <v>150</v>
      </c>
      <c r="F101" s="80"/>
      <c r="G101" s="80"/>
      <c r="H101" s="83"/>
      <c r="I101" s="83"/>
      <c r="J101" s="83"/>
      <c r="K101" s="83"/>
      <c r="L101" s="80"/>
      <c r="M101" s="83"/>
      <c r="N101" s="83"/>
      <c r="O101" s="83"/>
      <c r="P101" s="83"/>
      <c r="Q101" s="83"/>
      <c r="R101" s="83"/>
      <c r="S101" s="83"/>
      <c r="T101" s="80">
        <v>150</v>
      </c>
      <c r="U101" s="80"/>
      <c r="V101" s="80"/>
    </row>
    <row r="102" spans="1:22" s="73" customFormat="1" ht="17.399999999999999" x14ac:dyDescent="0.3">
      <c r="A102" s="69" t="s">
        <v>45</v>
      </c>
      <c r="B102" s="70" t="s">
        <v>305</v>
      </c>
      <c r="C102" s="71">
        <f>COUNTA(C103:C172)</f>
        <v>34</v>
      </c>
      <c r="D102" s="71">
        <f>COUNTA(D103:D172)</f>
        <v>36</v>
      </c>
      <c r="E102" s="72">
        <f>SUM(E103:E172)</f>
        <v>13045</v>
      </c>
      <c r="F102" s="72">
        <f t="shared" ref="F102:V102" si="7">SUM(F103:F172)</f>
        <v>0</v>
      </c>
      <c r="G102" s="72">
        <f t="shared" si="7"/>
        <v>0</v>
      </c>
      <c r="H102" s="72">
        <f t="shared" si="7"/>
        <v>0</v>
      </c>
      <c r="I102" s="72">
        <f t="shared" si="7"/>
        <v>710</v>
      </c>
      <c r="J102" s="72">
        <f t="shared" si="7"/>
        <v>1135</v>
      </c>
      <c r="K102" s="72">
        <f t="shared" si="7"/>
        <v>60</v>
      </c>
      <c r="L102" s="72">
        <f t="shared" si="7"/>
        <v>0</v>
      </c>
      <c r="M102" s="72">
        <f t="shared" si="7"/>
        <v>2030</v>
      </c>
      <c r="N102" s="72">
        <f t="shared" si="7"/>
        <v>1160</v>
      </c>
      <c r="O102" s="72">
        <f t="shared" si="7"/>
        <v>3195</v>
      </c>
      <c r="P102" s="72">
        <f t="shared" si="7"/>
        <v>1230</v>
      </c>
      <c r="Q102" s="72">
        <f t="shared" si="7"/>
        <v>1030</v>
      </c>
      <c r="R102" s="72">
        <f t="shared" si="7"/>
        <v>1915</v>
      </c>
      <c r="S102" s="72">
        <f t="shared" si="7"/>
        <v>580</v>
      </c>
      <c r="T102" s="72">
        <f t="shared" si="7"/>
        <v>0</v>
      </c>
      <c r="U102" s="72">
        <f t="shared" si="7"/>
        <v>0</v>
      </c>
      <c r="V102" s="72">
        <f t="shared" si="7"/>
        <v>0</v>
      </c>
    </row>
    <row r="103" spans="1:22" s="73" customFormat="1" x14ac:dyDescent="0.35">
      <c r="A103" s="74">
        <v>1</v>
      </c>
      <c r="B103" s="84" t="s">
        <v>306</v>
      </c>
      <c r="C103" s="70"/>
      <c r="D103" s="79" t="s">
        <v>1</v>
      </c>
      <c r="E103" s="76">
        <f>SUM(F103:V103)</f>
        <v>0</v>
      </c>
      <c r="F103" s="83"/>
      <c r="G103" s="83"/>
      <c r="H103" s="83"/>
      <c r="I103" s="80"/>
      <c r="J103" s="85"/>
      <c r="K103" s="80"/>
      <c r="L103" s="80"/>
      <c r="M103" s="85"/>
      <c r="N103" s="86"/>
      <c r="O103" s="85"/>
      <c r="P103" s="78"/>
      <c r="Q103" s="85"/>
      <c r="R103" s="85"/>
      <c r="S103" s="85"/>
      <c r="T103" s="80"/>
      <c r="U103" s="80"/>
      <c r="V103" s="80"/>
    </row>
    <row r="104" spans="1:22" s="73" customFormat="1" x14ac:dyDescent="0.35">
      <c r="A104" s="74">
        <v>2</v>
      </c>
      <c r="B104" s="75" t="s">
        <v>307</v>
      </c>
      <c r="C104" s="70"/>
      <c r="D104" s="79" t="s">
        <v>1</v>
      </c>
      <c r="E104" s="76">
        <f t="shared" ref="E104:E167" si="8">SUM(F104:V104)</f>
        <v>0</v>
      </c>
      <c r="F104" s="83"/>
      <c r="G104" s="83"/>
      <c r="H104" s="83"/>
      <c r="I104" s="80"/>
      <c r="J104" s="85"/>
      <c r="K104" s="80"/>
      <c r="L104" s="80"/>
      <c r="M104" s="85"/>
      <c r="N104" s="86"/>
      <c r="O104" s="85"/>
      <c r="P104" s="78"/>
      <c r="Q104" s="85"/>
      <c r="R104" s="85"/>
      <c r="S104" s="85"/>
      <c r="T104" s="80"/>
      <c r="U104" s="80"/>
      <c r="V104" s="80"/>
    </row>
    <row r="105" spans="1:22" s="73" customFormat="1" x14ac:dyDescent="0.35">
      <c r="A105" s="74">
        <v>3</v>
      </c>
      <c r="B105" s="75" t="s">
        <v>308</v>
      </c>
      <c r="C105" s="70"/>
      <c r="D105" s="79" t="s">
        <v>1</v>
      </c>
      <c r="E105" s="76">
        <f t="shared" si="8"/>
        <v>0</v>
      </c>
      <c r="F105" s="83"/>
      <c r="G105" s="83"/>
      <c r="H105" s="83"/>
      <c r="I105" s="80"/>
      <c r="J105" s="85"/>
      <c r="K105" s="80"/>
      <c r="L105" s="80"/>
      <c r="M105" s="85"/>
      <c r="N105" s="86"/>
      <c r="O105" s="85"/>
      <c r="P105" s="78"/>
      <c r="Q105" s="85"/>
      <c r="R105" s="85"/>
      <c r="S105" s="85"/>
      <c r="T105" s="80"/>
      <c r="U105" s="80"/>
      <c r="V105" s="80"/>
    </row>
    <row r="106" spans="1:22" s="73" customFormat="1" x14ac:dyDescent="0.35">
      <c r="A106" s="74">
        <v>4</v>
      </c>
      <c r="B106" s="84" t="s">
        <v>309</v>
      </c>
      <c r="C106" s="70"/>
      <c r="D106" s="79" t="s">
        <v>1</v>
      </c>
      <c r="E106" s="76">
        <f t="shared" si="8"/>
        <v>1360</v>
      </c>
      <c r="F106" s="83"/>
      <c r="G106" s="83"/>
      <c r="H106" s="83"/>
      <c r="I106" s="80">
        <v>30</v>
      </c>
      <c r="J106" s="85">
        <v>200</v>
      </c>
      <c r="K106" s="80"/>
      <c r="L106" s="80"/>
      <c r="M106" s="85">
        <v>300</v>
      </c>
      <c r="N106" s="85">
        <v>180</v>
      </c>
      <c r="O106" s="85">
        <v>300</v>
      </c>
      <c r="P106" s="78">
        <v>100</v>
      </c>
      <c r="Q106" s="85">
        <v>60</v>
      </c>
      <c r="R106" s="85">
        <v>90</v>
      </c>
      <c r="S106" s="85">
        <v>100</v>
      </c>
      <c r="T106" s="80"/>
      <c r="U106" s="80"/>
      <c r="V106" s="80"/>
    </row>
    <row r="107" spans="1:22" s="73" customFormat="1" x14ac:dyDescent="0.35">
      <c r="A107" s="74">
        <v>5</v>
      </c>
      <c r="B107" s="84" t="s">
        <v>310</v>
      </c>
      <c r="C107" s="70"/>
      <c r="D107" s="79" t="s">
        <v>1</v>
      </c>
      <c r="E107" s="76">
        <f t="shared" si="8"/>
        <v>0</v>
      </c>
      <c r="F107" s="83"/>
      <c r="G107" s="83"/>
      <c r="H107" s="83"/>
      <c r="I107" s="80"/>
      <c r="J107" s="85"/>
      <c r="K107" s="80"/>
      <c r="L107" s="80"/>
      <c r="M107" s="85"/>
      <c r="N107" s="85"/>
      <c r="O107" s="85"/>
      <c r="P107" s="78"/>
      <c r="Q107" s="85"/>
      <c r="R107" s="85"/>
      <c r="S107" s="85"/>
      <c r="T107" s="80"/>
      <c r="U107" s="80"/>
      <c r="V107" s="80"/>
    </row>
    <row r="108" spans="1:22" s="73" customFormat="1" x14ac:dyDescent="0.35">
      <c r="A108" s="74">
        <v>6</v>
      </c>
      <c r="B108" s="81" t="s">
        <v>311</v>
      </c>
      <c r="C108" s="70"/>
      <c r="D108" s="79" t="s">
        <v>1</v>
      </c>
      <c r="E108" s="76">
        <f t="shared" si="8"/>
        <v>750</v>
      </c>
      <c r="F108" s="83"/>
      <c r="G108" s="83"/>
      <c r="H108" s="83"/>
      <c r="I108" s="80"/>
      <c r="J108" s="85">
        <v>200</v>
      </c>
      <c r="K108" s="80"/>
      <c r="L108" s="80"/>
      <c r="M108" s="85"/>
      <c r="N108" s="85">
        <v>90</v>
      </c>
      <c r="O108" s="85"/>
      <c r="P108" s="78">
        <v>100</v>
      </c>
      <c r="Q108" s="85">
        <v>60</v>
      </c>
      <c r="R108" s="85">
        <v>240</v>
      </c>
      <c r="S108" s="85">
        <v>60</v>
      </c>
      <c r="T108" s="80"/>
      <c r="U108" s="80"/>
      <c r="V108" s="80"/>
    </row>
    <row r="109" spans="1:22" s="73" customFormat="1" x14ac:dyDescent="0.35">
      <c r="A109" s="74">
        <v>7</v>
      </c>
      <c r="B109" s="84" t="s">
        <v>312</v>
      </c>
      <c r="C109" s="70"/>
      <c r="D109" s="79" t="s">
        <v>1</v>
      </c>
      <c r="E109" s="76">
        <f t="shared" si="8"/>
        <v>580</v>
      </c>
      <c r="F109" s="83"/>
      <c r="G109" s="83"/>
      <c r="H109" s="83"/>
      <c r="I109" s="80"/>
      <c r="J109" s="85">
        <v>60</v>
      </c>
      <c r="K109" s="80"/>
      <c r="L109" s="80"/>
      <c r="M109" s="85">
        <v>300</v>
      </c>
      <c r="N109" s="85"/>
      <c r="O109" s="85">
        <v>100</v>
      </c>
      <c r="P109" s="78"/>
      <c r="Q109" s="85">
        <v>60</v>
      </c>
      <c r="R109" s="85">
        <v>60</v>
      </c>
      <c r="S109" s="85"/>
      <c r="T109" s="80"/>
      <c r="U109" s="80"/>
      <c r="V109" s="80"/>
    </row>
    <row r="110" spans="1:22" s="73" customFormat="1" x14ac:dyDescent="0.35">
      <c r="A110" s="74">
        <v>8</v>
      </c>
      <c r="B110" s="84" t="s">
        <v>313</v>
      </c>
      <c r="C110" s="70"/>
      <c r="D110" s="79" t="s">
        <v>1</v>
      </c>
      <c r="E110" s="76">
        <f t="shared" si="8"/>
        <v>90</v>
      </c>
      <c r="F110" s="83"/>
      <c r="G110" s="83"/>
      <c r="H110" s="83"/>
      <c r="I110" s="80"/>
      <c r="J110" s="85"/>
      <c r="K110" s="80"/>
      <c r="L110" s="80"/>
      <c r="M110" s="85"/>
      <c r="N110" s="85"/>
      <c r="O110" s="85"/>
      <c r="P110" s="78"/>
      <c r="Q110" s="85">
        <v>90</v>
      </c>
      <c r="R110" s="85"/>
      <c r="S110" s="85"/>
      <c r="T110" s="80"/>
      <c r="U110" s="80"/>
      <c r="V110" s="80"/>
    </row>
    <row r="111" spans="1:22" s="73" customFormat="1" x14ac:dyDescent="0.35">
      <c r="A111" s="74">
        <v>9</v>
      </c>
      <c r="B111" s="75" t="s">
        <v>243</v>
      </c>
      <c r="C111" s="70"/>
      <c r="D111" s="79" t="s">
        <v>1</v>
      </c>
      <c r="E111" s="76">
        <f t="shared" si="8"/>
        <v>50</v>
      </c>
      <c r="F111" s="83"/>
      <c r="G111" s="83"/>
      <c r="H111" s="83"/>
      <c r="I111" s="80">
        <v>50</v>
      </c>
      <c r="J111" s="85"/>
      <c r="K111" s="80"/>
      <c r="L111" s="80"/>
      <c r="M111" s="85"/>
      <c r="N111" s="85"/>
      <c r="O111" s="85"/>
      <c r="P111" s="78"/>
      <c r="Q111" s="85"/>
      <c r="R111" s="85"/>
      <c r="S111" s="85"/>
      <c r="T111" s="80"/>
      <c r="U111" s="80"/>
      <c r="V111" s="80"/>
    </row>
    <row r="112" spans="1:22" s="73" customFormat="1" x14ac:dyDescent="0.35">
      <c r="A112" s="74">
        <v>10</v>
      </c>
      <c r="B112" s="75" t="s">
        <v>314</v>
      </c>
      <c r="C112" s="70"/>
      <c r="D112" s="79" t="s">
        <v>1</v>
      </c>
      <c r="E112" s="76">
        <f t="shared" si="8"/>
        <v>310</v>
      </c>
      <c r="F112" s="83"/>
      <c r="G112" s="83"/>
      <c r="H112" s="83"/>
      <c r="I112" s="80">
        <v>50</v>
      </c>
      <c r="J112" s="85"/>
      <c r="K112" s="80"/>
      <c r="L112" s="80"/>
      <c r="M112" s="85">
        <v>100</v>
      </c>
      <c r="N112" s="85"/>
      <c r="O112" s="85">
        <v>100</v>
      </c>
      <c r="P112" s="78"/>
      <c r="Q112" s="85">
        <v>60</v>
      </c>
      <c r="R112" s="85"/>
      <c r="S112" s="85"/>
      <c r="T112" s="80"/>
      <c r="U112" s="80"/>
      <c r="V112" s="80"/>
    </row>
    <row r="113" spans="1:22" s="73" customFormat="1" x14ac:dyDescent="0.35">
      <c r="A113" s="74">
        <v>11</v>
      </c>
      <c r="B113" s="84" t="s">
        <v>315</v>
      </c>
      <c r="C113" s="70"/>
      <c r="D113" s="79" t="s">
        <v>1</v>
      </c>
      <c r="E113" s="76">
        <f t="shared" si="8"/>
        <v>60</v>
      </c>
      <c r="F113" s="83"/>
      <c r="G113" s="83"/>
      <c r="H113" s="83"/>
      <c r="I113" s="80"/>
      <c r="J113" s="85"/>
      <c r="K113" s="80"/>
      <c r="L113" s="80"/>
      <c r="M113" s="85"/>
      <c r="N113" s="85"/>
      <c r="O113" s="85"/>
      <c r="P113" s="78"/>
      <c r="Q113" s="85"/>
      <c r="R113" s="85">
        <v>60</v>
      </c>
      <c r="S113" s="85"/>
      <c r="T113" s="80"/>
      <c r="U113" s="80"/>
      <c r="V113" s="80"/>
    </row>
    <row r="114" spans="1:22" s="73" customFormat="1" x14ac:dyDescent="0.35">
      <c r="A114" s="74">
        <v>12</v>
      </c>
      <c r="B114" s="75" t="s">
        <v>316</v>
      </c>
      <c r="C114" s="70"/>
      <c r="D114" s="79" t="s">
        <v>1</v>
      </c>
      <c r="E114" s="76">
        <f t="shared" si="8"/>
        <v>125</v>
      </c>
      <c r="F114" s="83"/>
      <c r="G114" s="83"/>
      <c r="H114" s="83"/>
      <c r="I114" s="80">
        <v>50</v>
      </c>
      <c r="J114" s="85"/>
      <c r="K114" s="80"/>
      <c r="L114" s="80"/>
      <c r="M114" s="85"/>
      <c r="N114" s="85"/>
      <c r="O114" s="85"/>
      <c r="P114" s="78">
        <v>75</v>
      </c>
      <c r="Q114" s="85"/>
      <c r="R114" s="85"/>
      <c r="S114" s="85"/>
      <c r="T114" s="80"/>
      <c r="U114" s="80"/>
      <c r="V114" s="80"/>
    </row>
    <row r="115" spans="1:22" s="73" customFormat="1" x14ac:dyDescent="0.35">
      <c r="A115" s="74">
        <v>13</v>
      </c>
      <c r="B115" s="75" t="s">
        <v>317</v>
      </c>
      <c r="C115" s="70"/>
      <c r="D115" s="79" t="s">
        <v>1</v>
      </c>
      <c r="E115" s="76">
        <f t="shared" si="8"/>
        <v>100</v>
      </c>
      <c r="F115" s="83"/>
      <c r="G115" s="83"/>
      <c r="H115" s="83"/>
      <c r="I115" s="80"/>
      <c r="J115" s="85"/>
      <c r="K115" s="80"/>
      <c r="L115" s="80"/>
      <c r="M115" s="85">
        <v>100</v>
      </c>
      <c r="N115" s="85"/>
      <c r="O115" s="85"/>
      <c r="P115" s="78"/>
      <c r="Q115" s="85"/>
      <c r="R115" s="85"/>
      <c r="S115" s="85"/>
      <c r="T115" s="80"/>
      <c r="U115" s="80"/>
      <c r="V115" s="80"/>
    </row>
    <row r="116" spans="1:22" s="73" customFormat="1" x14ac:dyDescent="0.35">
      <c r="A116" s="74">
        <v>14</v>
      </c>
      <c r="B116" s="84" t="s">
        <v>286</v>
      </c>
      <c r="C116" s="70"/>
      <c r="D116" s="79" t="s">
        <v>1</v>
      </c>
      <c r="E116" s="76">
        <f t="shared" si="8"/>
        <v>525</v>
      </c>
      <c r="F116" s="83"/>
      <c r="G116" s="83"/>
      <c r="H116" s="83"/>
      <c r="I116" s="80">
        <v>20</v>
      </c>
      <c r="J116" s="85">
        <v>60</v>
      </c>
      <c r="K116" s="80"/>
      <c r="L116" s="80"/>
      <c r="M116" s="85">
        <v>90</v>
      </c>
      <c r="N116" s="85">
        <v>60</v>
      </c>
      <c r="O116" s="85">
        <v>75</v>
      </c>
      <c r="P116" s="78">
        <v>75</v>
      </c>
      <c r="Q116" s="85">
        <v>40</v>
      </c>
      <c r="R116" s="85">
        <v>45</v>
      </c>
      <c r="S116" s="85">
        <v>60</v>
      </c>
      <c r="T116" s="80"/>
      <c r="U116" s="80"/>
      <c r="V116" s="80"/>
    </row>
    <row r="117" spans="1:22" s="73" customFormat="1" ht="36" x14ac:dyDescent="0.35">
      <c r="A117" s="74">
        <v>15</v>
      </c>
      <c r="B117" s="75" t="s">
        <v>318</v>
      </c>
      <c r="C117" s="70"/>
      <c r="D117" s="79" t="s">
        <v>1</v>
      </c>
      <c r="E117" s="76">
        <f t="shared" si="8"/>
        <v>0</v>
      </c>
      <c r="F117" s="83"/>
      <c r="G117" s="83"/>
      <c r="H117" s="83"/>
      <c r="I117" s="80"/>
      <c r="J117" s="85"/>
      <c r="K117" s="80"/>
      <c r="L117" s="80"/>
      <c r="M117" s="85"/>
      <c r="N117" s="85"/>
      <c r="O117" s="85"/>
      <c r="P117" s="78"/>
      <c r="Q117" s="85"/>
      <c r="R117" s="85"/>
      <c r="S117" s="85"/>
      <c r="T117" s="80"/>
      <c r="U117" s="80"/>
      <c r="V117" s="80"/>
    </row>
    <row r="118" spans="1:22" s="73" customFormat="1" x14ac:dyDescent="0.35">
      <c r="A118" s="74">
        <v>16</v>
      </c>
      <c r="B118" s="84" t="s">
        <v>319</v>
      </c>
      <c r="C118" s="70"/>
      <c r="D118" s="79" t="s">
        <v>1</v>
      </c>
      <c r="E118" s="76">
        <f t="shared" si="8"/>
        <v>220</v>
      </c>
      <c r="F118" s="83"/>
      <c r="G118" s="83"/>
      <c r="H118" s="83"/>
      <c r="I118" s="80">
        <v>20</v>
      </c>
      <c r="J118" s="85"/>
      <c r="K118" s="80"/>
      <c r="L118" s="80"/>
      <c r="M118" s="85">
        <v>100</v>
      </c>
      <c r="N118" s="85"/>
      <c r="O118" s="85"/>
      <c r="P118" s="78"/>
      <c r="Q118" s="85">
        <v>60</v>
      </c>
      <c r="R118" s="85">
        <v>40</v>
      </c>
      <c r="S118" s="85"/>
      <c r="T118" s="80"/>
      <c r="U118" s="80"/>
      <c r="V118" s="80"/>
    </row>
    <row r="119" spans="1:22" s="73" customFormat="1" x14ac:dyDescent="0.35">
      <c r="A119" s="74">
        <v>17</v>
      </c>
      <c r="B119" s="84" t="s">
        <v>320</v>
      </c>
      <c r="C119" s="70"/>
      <c r="D119" s="79" t="s">
        <v>1</v>
      </c>
      <c r="E119" s="76">
        <f t="shared" si="8"/>
        <v>0</v>
      </c>
      <c r="F119" s="83"/>
      <c r="G119" s="83"/>
      <c r="H119" s="83"/>
      <c r="I119" s="80"/>
      <c r="J119" s="85"/>
      <c r="K119" s="80"/>
      <c r="L119" s="80"/>
      <c r="M119" s="85"/>
      <c r="N119" s="85"/>
      <c r="O119" s="85"/>
      <c r="P119" s="78"/>
      <c r="Q119" s="85"/>
      <c r="R119" s="85"/>
      <c r="S119" s="85"/>
      <c r="T119" s="80"/>
      <c r="U119" s="80"/>
      <c r="V119" s="80"/>
    </row>
    <row r="120" spans="1:22" s="73" customFormat="1" x14ac:dyDescent="0.35">
      <c r="A120" s="74">
        <v>18</v>
      </c>
      <c r="B120" s="75" t="s">
        <v>321</v>
      </c>
      <c r="C120" s="70"/>
      <c r="D120" s="79" t="s">
        <v>1</v>
      </c>
      <c r="E120" s="76">
        <f t="shared" si="8"/>
        <v>150</v>
      </c>
      <c r="F120" s="83"/>
      <c r="G120" s="83"/>
      <c r="H120" s="83"/>
      <c r="I120" s="80">
        <v>50</v>
      </c>
      <c r="J120" s="85"/>
      <c r="K120" s="80"/>
      <c r="L120" s="80"/>
      <c r="M120" s="85"/>
      <c r="N120" s="85"/>
      <c r="O120" s="85">
        <v>100</v>
      </c>
      <c r="P120" s="78"/>
      <c r="Q120" s="85"/>
      <c r="R120" s="85"/>
      <c r="S120" s="85"/>
      <c r="T120" s="80"/>
      <c r="U120" s="80"/>
      <c r="V120" s="80"/>
    </row>
    <row r="121" spans="1:22" s="73" customFormat="1" x14ac:dyDescent="0.35">
      <c r="A121" s="74">
        <v>19</v>
      </c>
      <c r="B121" s="75" t="s">
        <v>322</v>
      </c>
      <c r="C121" s="70"/>
      <c r="D121" s="79" t="s">
        <v>1</v>
      </c>
      <c r="E121" s="76">
        <f t="shared" si="8"/>
        <v>50</v>
      </c>
      <c r="F121" s="83"/>
      <c r="G121" s="83"/>
      <c r="H121" s="83"/>
      <c r="I121" s="80">
        <v>50</v>
      </c>
      <c r="J121" s="85"/>
      <c r="K121" s="80"/>
      <c r="L121" s="80"/>
      <c r="M121" s="85"/>
      <c r="N121" s="85"/>
      <c r="O121" s="85"/>
      <c r="P121" s="78"/>
      <c r="Q121" s="85"/>
      <c r="R121" s="85"/>
      <c r="S121" s="85"/>
      <c r="T121" s="80"/>
      <c r="U121" s="80"/>
      <c r="V121" s="80"/>
    </row>
    <row r="122" spans="1:22" s="73" customFormat="1" x14ac:dyDescent="0.35">
      <c r="A122" s="74">
        <v>20</v>
      </c>
      <c r="B122" s="84" t="s">
        <v>323</v>
      </c>
      <c r="C122" s="70"/>
      <c r="D122" s="79" t="s">
        <v>1</v>
      </c>
      <c r="E122" s="76">
        <f t="shared" si="8"/>
        <v>2520</v>
      </c>
      <c r="F122" s="83"/>
      <c r="G122" s="83"/>
      <c r="H122" s="83"/>
      <c r="I122" s="80">
        <v>120</v>
      </c>
      <c r="J122" s="85">
        <v>100</v>
      </c>
      <c r="K122" s="80"/>
      <c r="L122" s="80"/>
      <c r="M122" s="85">
        <v>120</v>
      </c>
      <c r="N122" s="85">
        <v>100</v>
      </c>
      <c r="O122" s="85">
        <v>800</v>
      </c>
      <c r="P122" s="78">
        <v>140</v>
      </c>
      <c r="Q122" s="85">
        <v>60</v>
      </c>
      <c r="R122" s="85">
        <v>980</v>
      </c>
      <c r="S122" s="85">
        <v>100</v>
      </c>
      <c r="T122" s="80"/>
      <c r="U122" s="80"/>
      <c r="V122" s="80"/>
    </row>
    <row r="123" spans="1:22" s="73" customFormat="1" x14ac:dyDescent="0.35">
      <c r="A123" s="74">
        <v>21</v>
      </c>
      <c r="B123" s="81" t="s">
        <v>324</v>
      </c>
      <c r="C123" s="70"/>
      <c r="D123" s="79" t="s">
        <v>1</v>
      </c>
      <c r="E123" s="76">
        <f t="shared" si="8"/>
        <v>175</v>
      </c>
      <c r="F123" s="83"/>
      <c r="G123" s="83"/>
      <c r="H123" s="83"/>
      <c r="I123" s="80"/>
      <c r="J123" s="85">
        <v>175</v>
      </c>
      <c r="K123" s="80"/>
      <c r="L123" s="80"/>
      <c r="M123" s="85"/>
      <c r="N123" s="85"/>
      <c r="O123" s="85"/>
      <c r="P123" s="78"/>
      <c r="Q123" s="85"/>
      <c r="R123" s="85"/>
      <c r="S123" s="85"/>
      <c r="T123" s="80"/>
      <c r="U123" s="80"/>
      <c r="V123" s="80"/>
    </row>
    <row r="124" spans="1:22" s="73" customFormat="1" x14ac:dyDescent="0.35">
      <c r="A124" s="74">
        <v>22</v>
      </c>
      <c r="B124" s="84" t="s">
        <v>325</v>
      </c>
      <c r="C124" s="70"/>
      <c r="D124" s="79" t="s">
        <v>1</v>
      </c>
      <c r="E124" s="76">
        <f t="shared" si="8"/>
        <v>420</v>
      </c>
      <c r="F124" s="83"/>
      <c r="G124" s="83"/>
      <c r="H124" s="83"/>
      <c r="I124" s="80"/>
      <c r="J124" s="85"/>
      <c r="K124" s="80"/>
      <c r="L124" s="80"/>
      <c r="M124" s="85">
        <v>200</v>
      </c>
      <c r="N124" s="85"/>
      <c r="O124" s="85"/>
      <c r="P124" s="78">
        <v>100</v>
      </c>
      <c r="Q124" s="85">
        <v>60</v>
      </c>
      <c r="R124" s="85">
        <v>60</v>
      </c>
      <c r="S124" s="85"/>
      <c r="T124" s="80"/>
      <c r="U124" s="80"/>
      <c r="V124" s="80"/>
    </row>
    <row r="125" spans="1:22" s="73" customFormat="1" x14ac:dyDescent="0.35">
      <c r="A125" s="74">
        <v>23</v>
      </c>
      <c r="B125" s="75" t="s">
        <v>326</v>
      </c>
      <c r="C125" s="70"/>
      <c r="D125" s="79" t="s">
        <v>1</v>
      </c>
      <c r="E125" s="76">
        <f t="shared" si="8"/>
        <v>0</v>
      </c>
      <c r="F125" s="83"/>
      <c r="G125" s="83"/>
      <c r="H125" s="83"/>
      <c r="I125" s="80"/>
      <c r="J125" s="85"/>
      <c r="K125" s="80"/>
      <c r="L125" s="80"/>
      <c r="M125" s="85"/>
      <c r="N125" s="85"/>
      <c r="O125" s="85"/>
      <c r="P125" s="78"/>
      <c r="Q125" s="85"/>
      <c r="R125" s="85"/>
      <c r="S125" s="85"/>
      <c r="T125" s="80"/>
      <c r="U125" s="80"/>
      <c r="V125" s="80"/>
    </row>
    <row r="126" spans="1:22" s="73" customFormat="1" x14ac:dyDescent="0.35">
      <c r="A126" s="74">
        <v>24</v>
      </c>
      <c r="B126" s="84" t="s">
        <v>327</v>
      </c>
      <c r="C126" s="70"/>
      <c r="D126" s="79" t="s">
        <v>1</v>
      </c>
      <c r="E126" s="76">
        <f t="shared" si="8"/>
        <v>100</v>
      </c>
      <c r="F126" s="83"/>
      <c r="G126" s="83"/>
      <c r="H126" s="83"/>
      <c r="I126" s="80">
        <v>40</v>
      </c>
      <c r="J126" s="85"/>
      <c r="K126" s="80"/>
      <c r="L126" s="80"/>
      <c r="M126" s="85"/>
      <c r="N126" s="85"/>
      <c r="O126" s="85"/>
      <c r="P126" s="78"/>
      <c r="Q126" s="85">
        <v>60</v>
      </c>
      <c r="R126" s="85"/>
      <c r="S126" s="85"/>
      <c r="T126" s="80"/>
      <c r="U126" s="80"/>
      <c r="V126" s="80"/>
    </row>
    <row r="127" spans="1:22" s="73" customFormat="1" x14ac:dyDescent="0.35">
      <c r="A127" s="74">
        <v>25</v>
      </c>
      <c r="B127" s="75" t="s">
        <v>328</v>
      </c>
      <c r="C127" s="70"/>
      <c r="D127" s="79" t="s">
        <v>1</v>
      </c>
      <c r="E127" s="76">
        <f t="shared" si="8"/>
        <v>640</v>
      </c>
      <c r="F127" s="83"/>
      <c r="G127" s="83"/>
      <c r="H127" s="83"/>
      <c r="I127" s="80">
        <v>50</v>
      </c>
      <c r="J127" s="85"/>
      <c r="K127" s="80">
        <v>60</v>
      </c>
      <c r="L127" s="80"/>
      <c r="M127" s="85">
        <v>120</v>
      </c>
      <c r="N127" s="85">
        <v>60</v>
      </c>
      <c r="O127" s="85">
        <v>150</v>
      </c>
      <c r="P127" s="78">
        <v>80</v>
      </c>
      <c r="Q127" s="85">
        <v>60</v>
      </c>
      <c r="R127" s="85"/>
      <c r="S127" s="85">
        <v>60</v>
      </c>
      <c r="T127" s="80"/>
      <c r="U127" s="80"/>
      <c r="V127" s="80"/>
    </row>
    <row r="128" spans="1:22" s="73" customFormat="1" x14ac:dyDescent="0.35">
      <c r="A128" s="74">
        <v>26</v>
      </c>
      <c r="B128" s="84" t="s">
        <v>329</v>
      </c>
      <c r="C128" s="70"/>
      <c r="D128" s="79" t="s">
        <v>1</v>
      </c>
      <c r="E128" s="76">
        <f t="shared" si="8"/>
        <v>90</v>
      </c>
      <c r="F128" s="83"/>
      <c r="G128" s="83"/>
      <c r="H128" s="83"/>
      <c r="I128" s="80"/>
      <c r="J128" s="85"/>
      <c r="K128" s="80"/>
      <c r="L128" s="80"/>
      <c r="M128" s="85"/>
      <c r="N128" s="85"/>
      <c r="O128" s="85"/>
      <c r="P128" s="78"/>
      <c r="Q128" s="85">
        <v>90</v>
      </c>
      <c r="R128" s="85"/>
      <c r="S128" s="85"/>
      <c r="T128" s="80"/>
      <c r="U128" s="80"/>
      <c r="V128" s="80"/>
    </row>
    <row r="129" spans="1:22" s="73" customFormat="1" x14ac:dyDescent="0.35">
      <c r="A129" s="74">
        <v>27</v>
      </c>
      <c r="B129" s="84" t="s">
        <v>330</v>
      </c>
      <c r="C129" s="70"/>
      <c r="D129" s="79" t="s">
        <v>1</v>
      </c>
      <c r="E129" s="76">
        <f t="shared" si="8"/>
        <v>560</v>
      </c>
      <c r="F129" s="83"/>
      <c r="G129" s="83"/>
      <c r="H129" s="83"/>
      <c r="I129" s="80">
        <v>20</v>
      </c>
      <c r="J129" s="85">
        <v>40</v>
      </c>
      <c r="K129" s="80"/>
      <c r="L129" s="80"/>
      <c r="M129" s="85">
        <v>120</v>
      </c>
      <c r="N129" s="85">
        <v>100</v>
      </c>
      <c r="O129" s="85">
        <v>80</v>
      </c>
      <c r="P129" s="78">
        <v>60</v>
      </c>
      <c r="Q129" s="85">
        <v>60</v>
      </c>
      <c r="R129" s="85">
        <v>40</v>
      </c>
      <c r="S129" s="85">
        <v>40</v>
      </c>
      <c r="T129" s="80"/>
      <c r="U129" s="80"/>
      <c r="V129" s="80"/>
    </row>
    <row r="130" spans="1:22" s="73" customFormat="1" x14ac:dyDescent="0.35">
      <c r="A130" s="74">
        <v>28</v>
      </c>
      <c r="B130" s="84" t="s">
        <v>331</v>
      </c>
      <c r="C130" s="70"/>
      <c r="D130" s="79" t="s">
        <v>1</v>
      </c>
      <c r="E130" s="76">
        <f t="shared" si="8"/>
        <v>100</v>
      </c>
      <c r="F130" s="83"/>
      <c r="G130" s="83"/>
      <c r="H130" s="83"/>
      <c r="I130" s="80"/>
      <c r="J130" s="85">
        <v>100</v>
      </c>
      <c r="K130" s="80"/>
      <c r="L130" s="80"/>
      <c r="M130" s="85"/>
      <c r="N130" s="85"/>
      <c r="O130" s="85"/>
      <c r="P130" s="78"/>
      <c r="Q130" s="85"/>
      <c r="R130" s="85"/>
      <c r="S130" s="85"/>
      <c r="T130" s="80"/>
      <c r="U130" s="80"/>
      <c r="V130" s="80"/>
    </row>
    <row r="131" spans="1:22" s="73" customFormat="1" x14ac:dyDescent="0.35">
      <c r="A131" s="74">
        <v>29</v>
      </c>
      <c r="B131" s="84" t="s">
        <v>332</v>
      </c>
      <c r="C131" s="70"/>
      <c r="D131" s="79" t="s">
        <v>1</v>
      </c>
      <c r="E131" s="76">
        <f t="shared" si="8"/>
        <v>420</v>
      </c>
      <c r="F131" s="83"/>
      <c r="G131" s="83"/>
      <c r="H131" s="83"/>
      <c r="I131" s="80"/>
      <c r="J131" s="85"/>
      <c r="K131" s="80"/>
      <c r="L131" s="80"/>
      <c r="M131" s="85"/>
      <c r="N131" s="85">
        <v>120</v>
      </c>
      <c r="O131" s="85"/>
      <c r="P131" s="78">
        <v>210</v>
      </c>
      <c r="Q131" s="85">
        <v>90</v>
      </c>
      <c r="R131" s="85"/>
      <c r="S131" s="85"/>
      <c r="T131" s="80"/>
      <c r="U131" s="80"/>
      <c r="V131" s="80"/>
    </row>
    <row r="132" spans="1:22" s="73" customFormat="1" x14ac:dyDescent="0.35">
      <c r="A132" s="74">
        <v>30</v>
      </c>
      <c r="B132" s="84" t="s">
        <v>333</v>
      </c>
      <c r="C132" s="70"/>
      <c r="D132" s="79" t="s">
        <v>1</v>
      </c>
      <c r="E132" s="76">
        <f t="shared" si="8"/>
        <v>1300</v>
      </c>
      <c r="F132" s="83"/>
      <c r="G132" s="83"/>
      <c r="H132" s="83"/>
      <c r="I132" s="80">
        <v>120</v>
      </c>
      <c r="J132" s="85">
        <v>100</v>
      </c>
      <c r="K132" s="80"/>
      <c r="L132" s="80"/>
      <c r="M132" s="85">
        <v>360</v>
      </c>
      <c r="N132" s="85">
        <v>210</v>
      </c>
      <c r="O132" s="85">
        <v>210</v>
      </c>
      <c r="P132" s="78">
        <v>90</v>
      </c>
      <c r="Q132" s="85">
        <v>60</v>
      </c>
      <c r="R132" s="85">
        <v>90</v>
      </c>
      <c r="S132" s="85">
        <v>60</v>
      </c>
      <c r="T132" s="80"/>
      <c r="U132" s="80"/>
      <c r="V132" s="80"/>
    </row>
    <row r="133" spans="1:22" s="73" customFormat="1" x14ac:dyDescent="0.35">
      <c r="A133" s="74">
        <v>31</v>
      </c>
      <c r="B133" s="84" t="s">
        <v>334</v>
      </c>
      <c r="C133" s="70"/>
      <c r="D133" s="79" t="s">
        <v>1</v>
      </c>
      <c r="E133" s="76">
        <f t="shared" si="8"/>
        <v>270</v>
      </c>
      <c r="F133" s="83"/>
      <c r="G133" s="83"/>
      <c r="H133" s="83"/>
      <c r="I133" s="80"/>
      <c r="J133" s="85"/>
      <c r="K133" s="80"/>
      <c r="L133" s="80"/>
      <c r="M133" s="85"/>
      <c r="N133" s="85"/>
      <c r="O133" s="85">
        <v>180</v>
      </c>
      <c r="P133" s="78"/>
      <c r="Q133" s="85"/>
      <c r="R133" s="85">
        <v>90</v>
      </c>
      <c r="S133" s="85"/>
      <c r="T133" s="80"/>
      <c r="U133" s="80"/>
      <c r="V133" s="80"/>
    </row>
    <row r="134" spans="1:22" s="73" customFormat="1" x14ac:dyDescent="0.35">
      <c r="A134" s="74">
        <v>32</v>
      </c>
      <c r="B134" s="75" t="s">
        <v>335</v>
      </c>
      <c r="C134" s="70"/>
      <c r="D134" s="79" t="s">
        <v>1</v>
      </c>
      <c r="E134" s="76">
        <f t="shared" si="8"/>
        <v>0</v>
      </c>
      <c r="F134" s="83"/>
      <c r="G134" s="83"/>
      <c r="H134" s="83"/>
      <c r="I134" s="80"/>
      <c r="J134" s="85"/>
      <c r="K134" s="80"/>
      <c r="L134" s="80"/>
      <c r="M134" s="85"/>
      <c r="N134" s="85"/>
      <c r="O134" s="85"/>
      <c r="P134" s="78"/>
      <c r="Q134" s="85"/>
      <c r="R134" s="85"/>
      <c r="S134" s="85"/>
      <c r="T134" s="80"/>
      <c r="U134" s="80"/>
      <c r="V134" s="80"/>
    </row>
    <row r="135" spans="1:22" s="73" customFormat="1" x14ac:dyDescent="0.35">
      <c r="A135" s="74">
        <v>33</v>
      </c>
      <c r="B135" s="75" t="s">
        <v>336</v>
      </c>
      <c r="C135" s="70"/>
      <c r="D135" s="79" t="s">
        <v>1</v>
      </c>
      <c r="E135" s="76">
        <f t="shared" si="8"/>
        <v>240</v>
      </c>
      <c r="F135" s="83"/>
      <c r="G135" s="83"/>
      <c r="H135" s="83"/>
      <c r="I135" s="80"/>
      <c r="J135" s="85"/>
      <c r="K135" s="80"/>
      <c r="L135" s="80"/>
      <c r="M135" s="85"/>
      <c r="N135" s="85">
        <v>140</v>
      </c>
      <c r="O135" s="85"/>
      <c r="P135" s="78">
        <v>100</v>
      </c>
      <c r="Q135" s="85"/>
      <c r="R135" s="85"/>
      <c r="S135" s="85"/>
      <c r="T135" s="80"/>
      <c r="U135" s="80"/>
      <c r="V135" s="80"/>
    </row>
    <row r="136" spans="1:22" s="73" customFormat="1" x14ac:dyDescent="0.35">
      <c r="A136" s="74">
        <v>34</v>
      </c>
      <c r="B136" s="75" t="s">
        <v>337</v>
      </c>
      <c r="C136" s="70"/>
      <c r="D136" s="79" t="s">
        <v>1</v>
      </c>
      <c r="E136" s="76">
        <f t="shared" si="8"/>
        <v>0</v>
      </c>
      <c r="F136" s="83"/>
      <c r="G136" s="83"/>
      <c r="H136" s="83"/>
      <c r="I136" s="80"/>
      <c r="J136" s="85"/>
      <c r="K136" s="80"/>
      <c r="L136" s="80"/>
      <c r="M136" s="85"/>
      <c r="N136" s="85"/>
      <c r="O136" s="85"/>
      <c r="P136" s="78"/>
      <c r="Q136" s="85"/>
      <c r="R136" s="85"/>
      <c r="S136" s="85"/>
      <c r="T136" s="80"/>
      <c r="U136" s="80"/>
      <c r="V136" s="80"/>
    </row>
    <row r="137" spans="1:22" s="73" customFormat="1" x14ac:dyDescent="0.35">
      <c r="A137" s="74">
        <v>35</v>
      </c>
      <c r="B137" s="84" t="s">
        <v>338</v>
      </c>
      <c r="C137" s="70"/>
      <c r="D137" s="79" t="s">
        <v>1</v>
      </c>
      <c r="E137" s="76">
        <f t="shared" si="8"/>
        <v>840</v>
      </c>
      <c r="F137" s="83"/>
      <c r="G137" s="83"/>
      <c r="H137" s="83"/>
      <c r="I137" s="80">
        <v>40</v>
      </c>
      <c r="J137" s="85">
        <v>100</v>
      </c>
      <c r="K137" s="80"/>
      <c r="L137" s="80"/>
      <c r="M137" s="85">
        <v>120</v>
      </c>
      <c r="N137" s="85">
        <v>100</v>
      </c>
      <c r="O137" s="85">
        <v>100</v>
      </c>
      <c r="P137" s="78">
        <v>100</v>
      </c>
      <c r="Q137" s="85">
        <v>60</v>
      </c>
      <c r="R137" s="85">
        <v>120</v>
      </c>
      <c r="S137" s="85">
        <v>100</v>
      </c>
      <c r="T137" s="80"/>
      <c r="U137" s="80"/>
      <c r="V137" s="80"/>
    </row>
    <row r="138" spans="1:22" s="73" customFormat="1" x14ac:dyDescent="0.35">
      <c r="A138" s="74">
        <v>36</v>
      </c>
      <c r="B138" s="84" t="s">
        <v>339</v>
      </c>
      <c r="C138" s="70"/>
      <c r="D138" s="79" t="s">
        <v>1</v>
      </c>
      <c r="E138" s="76">
        <f t="shared" si="8"/>
        <v>0</v>
      </c>
      <c r="F138" s="83"/>
      <c r="G138" s="83"/>
      <c r="H138" s="83"/>
      <c r="I138" s="80"/>
      <c r="J138" s="85"/>
      <c r="K138" s="80"/>
      <c r="L138" s="80"/>
      <c r="M138" s="85"/>
      <c r="N138" s="85"/>
      <c r="O138" s="85"/>
      <c r="P138" s="78"/>
      <c r="Q138" s="80"/>
      <c r="R138" s="85"/>
      <c r="S138" s="85"/>
      <c r="T138" s="80"/>
      <c r="U138" s="80"/>
      <c r="V138" s="80"/>
    </row>
    <row r="139" spans="1:22" x14ac:dyDescent="0.35">
      <c r="A139" s="74">
        <v>37</v>
      </c>
      <c r="B139" s="78" t="s">
        <v>340</v>
      </c>
      <c r="C139" s="79" t="s">
        <v>1</v>
      </c>
      <c r="D139" s="78"/>
      <c r="E139" s="76">
        <f t="shared" si="8"/>
        <v>100</v>
      </c>
      <c r="F139" s="80"/>
      <c r="G139" s="80"/>
      <c r="H139" s="80"/>
      <c r="I139" s="80"/>
      <c r="J139" s="85"/>
      <c r="K139" s="80"/>
      <c r="L139" s="80"/>
      <c r="M139" s="85"/>
      <c r="N139" s="86"/>
      <c r="O139" s="85">
        <v>100</v>
      </c>
      <c r="P139" s="78"/>
      <c r="Q139" s="80"/>
      <c r="R139" s="85"/>
      <c r="S139" s="80"/>
      <c r="T139" s="80"/>
      <c r="U139" s="80"/>
      <c r="V139" s="80"/>
    </row>
    <row r="140" spans="1:22" x14ac:dyDescent="0.35">
      <c r="A140" s="74">
        <v>38</v>
      </c>
      <c r="B140" s="78" t="s">
        <v>341</v>
      </c>
      <c r="C140" s="79" t="s">
        <v>1</v>
      </c>
      <c r="D140" s="78"/>
      <c r="E140" s="76">
        <f t="shared" si="8"/>
        <v>100</v>
      </c>
      <c r="F140" s="80"/>
      <c r="G140" s="80"/>
      <c r="H140" s="80"/>
      <c r="I140" s="80"/>
      <c r="J140" s="85"/>
      <c r="K140" s="80"/>
      <c r="L140" s="80"/>
      <c r="M140" s="85"/>
      <c r="N140" s="85"/>
      <c r="O140" s="85">
        <v>100</v>
      </c>
      <c r="P140" s="78"/>
      <c r="Q140" s="80"/>
      <c r="R140" s="85"/>
      <c r="S140" s="80"/>
      <c r="T140" s="80"/>
      <c r="U140" s="80"/>
      <c r="V140" s="80"/>
    </row>
    <row r="141" spans="1:22" x14ac:dyDescent="0.35">
      <c r="A141" s="74">
        <v>39</v>
      </c>
      <c r="B141" s="78" t="s">
        <v>342</v>
      </c>
      <c r="C141" s="79" t="s">
        <v>1</v>
      </c>
      <c r="D141" s="78"/>
      <c r="E141" s="76">
        <f t="shared" si="8"/>
        <v>100</v>
      </c>
      <c r="F141" s="80"/>
      <c r="G141" s="80"/>
      <c r="H141" s="80"/>
      <c r="I141" s="80"/>
      <c r="J141" s="85"/>
      <c r="K141" s="80"/>
      <c r="L141" s="80"/>
      <c r="M141" s="85"/>
      <c r="N141" s="85"/>
      <c r="O141" s="85">
        <v>100</v>
      </c>
      <c r="P141" s="78"/>
      <c r="Q141" s="80"/>
      <c r="R141" s="85"/>
      <c r="S141" s="80"/>
      <c r="T141" s="80"/>
      <c r="U141" s="80"/>
      <c r="V141" s="80"/>
    </row>
    <row r="142" spans="1:22" x14ac:dyDescent="0.35">
      <c r="A142" s="74">
        <v>40</v>
      </c>
      <c r="B142" s="78" t="s">
        <v>343</v>
      </c>
      <c r="C142" s="79" t="s">
        <v>1</v>
      </c>
      <c r="D142" s="78"/>
      <c r="E142" s="76">
        <f t="shared" si="8"/>
        <v>100</v>
      </c>
      <c r="F142" s="80"/>
      <c r="G142" s="80"/>
      <c r="H142" s="80"/>
      <c r="I142" s="80"/>
      <c r="J142" s="85"/>
      <c r="K142" s="80"/>
      <c r="L142" s="80"/>
      <c r="M142" s="85"/>
      <c r="N142" s="85"/>
      <c r="O142" s="85">
        <v>100</v>
      </c>
      <c r="P142" s="78"/>
      <c r="Q142" s="80"/>
      <c r="R142" s="85"/>
      <c r="S142" s="80"/>
      <c r="T142" s="80"/>
      <c r="U142" s="80"/>
      <c r="V142" s="80"/>
    </row>
    <row r="143" spans="1:22" x14ac:dyDescent="0.35">
      <c r="A143" s="74">
        <v>41</v>
      </c>
      <c r="B143" s="78" t="s">
        <v>344</v>
      </c>
      <c r="C143" s="79" t="s">
        <v>1</v>
      </c>
      <c r="D143" s="78"/>
      <c r="E143" s="76">
        <f t="shared" si="8"/>
        <v>100</v>
      </c>
      <c r="F143" s="80"/>
      <c r="G143" s="80"/>
      <c r="H143" s="80"/>
      <c r="I143" s="80"/>
      <c r="J143" s="85"/>
      <c r="K143" s="80"/>
      <c r="L143" s="80"/>
      <c r="M143" s="85"/>
      <c r="N143" s="85"/>
      <c r="O143" s="85">
        <v>100</v>
      </c>
      <c r="P143" s="78"/>
      <c r="Q143" s="80"/>
      <c r="R143" s="85"/>
      <c r="S143" s="80"/>
      <c r="T143" s="80"/>
      <c r="U143" s="80"/>
      <c r="V143" s="80"/>
    </row>
    <row r="144" spans="1:22" x14ac:dyDescent="0.35">
      <c r="A144" s="74">
        <v>42</v>
      </c>
      <c r="B144" s="78" t="s">
        <v>345</v>
      </c>
      <c r="C144" s="79" t="s">
        <v>1</v>
      </c>
      <c r="D144" s="78"/>
      <c r="E144" s="76">
        <f t="shared" si="8"/>
        <v>0</v>
      </c>
      <c r="F144" s="80"/>
      <c r="G144" s="80"/>
      <c r="H144" s="80"/>
      <c r="I144" s="80"/>
      <c r="J144" s="85"/>
      <c r="K144" s="80"/>
      <c r="L144" s="80"/>
      <c r="M144" s="85"/>
      <c r="N144" s="85"/>
      <c r="O144" s="85"/>
      <c r="P144" s="78"/>
      <c r="Q144" s="80"/>
      <c r="R144" s="85"/>
      <c r="S144" s="80"/>
      <c r="T144" s="80"/>
      <c r="U144" s="80"/>
      <c r="V144" s="80"/>
    </row>
    <row r="145" spans="1:22" x14ac:dyDescent="0.35">
      <c r="A145" s="74">
        <v>43</v>
      </c>
      <c r="B145" s="78" t="s">
        <v>346</v>
      </c>
      <c r="C145" s="79" t="s">
        <v>1</v>
      </c>
      <c r="D145" s="78"/>
      <c r="E145" s="76">
        <f t="shared" si="8"/>
        <v>0</v>
      </c>
      <c r="F145" s="80"/>
      <c r="G145" s="80"/>
      <c r="H145" s="80"/>
      <c r="I145" s="80"/>
      <c r="J145" s="85"/>
      <c r="K145" s="80"/>
      <c r="L145" s="80"/>
      <c r="M145" s="85"/>
      <c r="N145" s="85"/>
      <c r="O145" s="85"/>
      <c r="P145" s="78"/>
      <c r="Q145" s="80"/>
      <c r="R145" s="85"/>
      <c r="S145" s="80"/>
      <c r="T145" s="80"/>
      <c r="U145" s="80"/>
      <c r="V145" s="80"/>
    </row>
    <row r="146" spans="1:22" x14ac:dyDescent="0.35">
      <c r="A146" s="74">
        <v>44</v>
      </c>
      <c r="B146" s="78" t="s">
        <v>347</v>
      </c>
      <c r="C146" s="79" t="s">
        <v>1</v>
      </c>
      <c r="D146" s="78"/>
      <c r="E146" s="76">
        <f t="shared" si="8"/>
        <v>0</v>
      </c>
      <c r="F146" s="80"/>
      <c r="G146" s="80"/>
      <c r="H146" s="80"/>
      <c r="I146" s="80"/>
      <c r="J146" s="85"/>
      <c r="K146" s="80"/>
      <c r="L146" s="80"/>
      <c r="M146" s="85"/>
      <c r="N146" s="85"/>
      <c r="O146" s="85"/>
      <c r="P146" s="78"/>
      <c r="Q146" s="80"/>
      <c r="R146" s="85"/>
      <c r="S146" s="80"/>
      <c r="T146" s="80"/>
      <c r="U146" s="80"/>
      <c r="V146" s="80"/>
    </row>
    <row r="147" spans="1:22" x14ac:dyDescent="0.35">
      <c r="A147" s="74">
        <v>45</v>
      </c>
      <c r="B147" s="78" t="s">
        <v>348</v>
      </c>
      <c r="C147" s="79" t="s">
        <v>1</v>
      </c>
      <c r="D147" s="78"/>
      <c r="E147" s="76">
        <f t="shared" si="8"/>
        <v>0</v>
      </c>
      <c r="F147" s="80"/>
      <c r="G147" s="80"/>
      <c r="H147" s="80"/>
      <c r="I147" s="80"/>
      <c r="J147" s="85"/>
      <c r="K147" s="80"/>
      <c r="L147" s="80"/>
      <c r="M147" s="85"/>
      <c r="N147" s="85"/>
      <c r="O147" s="85"/>
      <c r="P147" s="78"/>
      <c r="Q147" s="80"/>
      <c r="R147" s="85"/>
      <c r="S147" s="80"/>
      <c r="T147" s="80"/>
      <c r="U147" s="80"/>
      <c r="V147" s="80"/>
    </row>
    <row r="148" spans="1:22" x14ac:dyDescent="0.35">
      <c r="A148" s="74">
        <v>46</v>
      </c>
      <c r="B148" s="78" t="s">
        <v>349</v>
      </c>
      <c r="C148" s="79" t="s">
        <v>1</v>
      </c>
      <c r="D148" s="78"/>
      <c r="E148" s="76">
        <f t="shared" si="8"/>
        <v>0</v>
      </c>
      <c r="F148" s="80"/>
      <c r="G148" s="80"/>
      <c r="H148" s="80"/>
      <c r="I148" s="80"/>
      <c r="J148" s="85"/>
      <c r="K148" s="80"/>
      <c r="L148" s="80"/>
      <c r="M148" s="85"/>
      <c r="N148" s="85"/>
      <c r="O148" s="85"/>
      <c r="P148" s="78"/>
      <c r="Q148" s="80"/>
      <c r="R148" s="85"/>
      <c r="S148" s="80"/>
      <c r="T148" s="80"/>
      <c r="U148" s="80"/>
      <c r="V148" s="80"/>
    </row>
    <row r="149" spans="1:22" x14ac:dyDescent="0.35">
      <c r="A149" s="74">
        <v>47</v>
      </c>
      <c r="B149" s="78" t="s">
        <v>350</v>
      </c>
      <c r="C149" s="79" t="s">
        <v>1</v>
      </c>
      <c r="D149" s="78"/>
      <c r="E149" s="76">
        <f t="shared" si="8"/>
        <v>0</v>
      </c>
      <c r="F149" s="80"/>
      <c r="G149" s="80"/>
      <c r="H149" s="80"/>
      <c r="I149" s="80"/>
      <c r="J149" s="85"/>
      <c r="K149" s="80"/>
      <c r="L149" s="80"/>
      <c r="M149" s="85"/>
      <c r="N149" s="85"/>
      <c r="O149" s="85"/>
      <c r="P149" s="78"/>
      <c r="Q149" s="80"/>
      <c r="R149" s="80"/>
      <c r="S149" s="80"/>
      <c r="T149" s="80"/>
      <c r="U149" s="80"/>
      <c r="V149" s="80"/>
    </row>
    <row r="150" spans="1:22" x14ac:dyDescent="0.35">
      <c r="A150" s="74">
        <v>48</v>
      </c>
      <c r="B150" s="78" t="s">
        <v>351</v>
      </c>
      <c r="C150" s="79" t="s">
        <v>1</v>
      </c>
      <c r="D150" s="78"/>
      <c r="E150" s="76">
        <f t="shared" si="8"/>
        <v>0</v>
      </c>
      <c r="F150" s="80"/>
      <c r="G150" s="80"/>
      <c r="H150" s="80"/>
      <c r="I150" s="80"/>
      <c r="J150" s="85"/>
      <c r="K150" s="80"/>
      <c r="L150" s="80"/>
      <c r="M150" s="85"/>
      <c r="N150" s="85"/>
      <c r="O150" s="85"/>
      <c r="P150" s="78"/>
      <c r="Q150" s="80"/>
      <c r="R150" s="80"/>
      <c r="S150" s="80"/>
      <c r="T150" s="80"/>
      <c r="U150" s="80"/>
      <c r="V150" s="80"/>
    </row>
    <row r="151" spans="1:22" x14ac:dyDescent="0.35">
      <c r="A151" s="74">
        <v>49</v>
      </c>
      <c r="B151" s="78" t="s">
        <v>352</v>
      </c>
      <c r="C151" s="79" t="s">
        <v>1</v>
      </c>
      <c r="D151" s="78"/>
      <c r="E151" s="76">
        <f t="shared" si="8"/>
        <v>0</v>
      </c>
      <c r="F151" s="80"/>
      <c r="G151" s="80"/>
      <c r="H151" s="80"/>
      <c r="I151" s="80"/>
      <c r="J151" s="85"/>
      <c r="K151" s="80"/>
      <c r="L151" s="80"/>
      <c r="M151" s="85"/>
      <c r="N151" s="85"/>
      <c r="O151" s="85"/>
      <c r="P151" s="78"/>
      <c r="Q151" s="80"/>
      <c r="R151" s="80"/>
      <c r="S151" s="80"/>
      <c r="T151" s="80"/>
      <c r="U151" s="80"/>
      <c r="V151" s="80"/>
    </row>
    <row r="152" spans="1:22" x14ac:dyDescent="0.35">
      <c r="A152" s="74">
        <v>50</v>
      </c>
      <c r="B152" s="78" t="s">
        <v>353</v>
      </c>
      <c r="C152" s="79" t="s">
        <v>1</v>
      </c>
      <c r="D152" s="78"/>
      <c r="E152" s="76">
        <f t="shared" si="8"/>
        <v>0</v>
      </c>
      <c r="F152" s="80"/>
      <c r="G152" s="80"/>
      <c r="H152" s="80"/>
      <c r="I152" s="80"/>
      <c r="J152" s="85"/>
      <c r="K152" s="80"/>
      <c r="L152" s="80"/>
      <c r="M152" s="85"/>
      <c r="N152" s="85"/>
      <c r="O152" s="85"/>
      <c r="P152" s="78"/>
      <c r="Q152" s="80"/>
      <c r="R152" s="80"/>
      <c r="S152" s="80"/>
      <c r="T152" s="80"/>
      <c r="U152" s="80"/>
      <c r="V152" s="80"/>
    </row>
    <row r="153" spans="1:22" x14ac:dyDescent="0.35">
      <c r="A153" s="74">
        <v>51</v>
      </c>
      <c r="B153" s="78" t="s">
        <v>354</v>
      </c>
      <c r="C153" s="79" t="s">
        <v>1</v>
      </c>
      <c r="D153" s="78"/>
      <c r="E153" s="76">
        <f t="shared" si="8"/>
        <v>0</v>
      </c>
      <c r="F153" s="80"/>
      <c r="G153" s="80"/>
      <c r="H153" s="80"/>
      <c r="I153" s="80"/>
      <c r="J153" s="85"/>
      <c r="K153" s="80"/>
      <c r="L153" s="80"/>
      <c r="M153" s="85"/>
      <c r="N153" s="80"/>
      <c r="O153" s="85"/>
      <c r="P153" s="78"/>
      <c r="Q153" s="80"/>
      <c r="R153" s="80"/>
      <c r="S153" s="80"/>
      <c r="T153" s="80"/>
      <c r="U153" s="80"/>
      <c r="V153" s="80"/>
    </row>
    <row r="154" spans="1:22" x14ac:dyDescent="0.35">
      <c r="A154" s="74">
        <v>52</v>
      </c>
      <c r="B154" s="78" t="s">
        <v>355</v>
      </c>
      <c r="C154" s="79" t="s">
        <v>1</v>
      </c>
      <c r="D154" s="78"/>
      <c r="E154" s="76">
        <f t="shared" si="8"/>
        <v>0</v>
      </c>
      <c r="F154" s="80"/>
      <c r="G154" s="80"/>
      <c r="H154" s="80"/>
      <c r="I154" s="80"/>
      <c r="J154" s="85"/>
      <c r="K154" s="80"/>
      <c r="L154" s="80"/>
      <c r="M154" s="80"/>
      <c r="N154" s="80"/>
      <c r="O154" s="85"/>
      <c r="P154" s="78"/>
      <c r="Q154" s="80"/>
      <c r="R154" s="80"/>
      <c r="S154" s="80"/>
      <c r="T154" s="80"/>
      <c r="U154" s="80"/>
      <c r="V154" s="80"/>
    </row>
    <row r="155" spans="1:22" x14ac:dyDescent="0.35">
      <c r="A155" s="74">
        <v>53</v>
      </c>
      <c r="B155" s="78" t="s">
        <v>356</v>
      </c>
      <c r="C155" s="79" t="s">
        <v>1</v>
      </c>
      <c r="D155" s="78"/>
      <c r="E155" s="76">
        <f t="shared" si="8"/>
        <v>0</v>
      </c>
      <c r="F155" s="80"/>
      <c r="G155" s="80"/>
      <c r="H155" s="80"/>
      <c r="I155" s="80"/>
      <c r="J155" s="85"/>
      <c r="K155" s="80"/>
      <c r="L155" s="80"/>
      <c r="M155" s="80"/>
      <c r="N155" s="80"/>
      <c r="O155" s="85"/>
      <c r="P155" s="78"/>
      <c r="Q155" s="80"/>
      <c r="R155" s="80"/>
      <c r="S155" s="80"/>
      <c r="T155" s="80"/>
      <c r="U155" s="80"/>
      <c r="V155" s="80"/>
    </row>
    <row r="156" spans="1:22" x14ac:dyDescent="0.35">
      <c r="A156" s="74">
        <v>54</v>
      </c>
      <c r="B156" s="78" t="s">
        <v>357</v>
      </c>
      <c r="C156" s="79" t="s">
        <v>1</v>
      </c>
      <c r="D156" s="78"/>
      <c r="E156" s="76">
        <f t="shared" si="8"/>
        <v>0</v>
      </c>
      <c r="F156" s="80"/>
      <c r="G156" s="80"/>
      <c r="H156" s="80"/>
      <c r="I156" s="80"/>
      <c r="J156" s="85"/>
      <c r="K156" s="80"/>
      <c r="L156" s="80"/>
      <c r="M156" s="80"/>
      <c r="N156" s="80"/>
      <c r="O156" s="85"/>
      <c r="P156" s="78"/>
      <c r="Q156" s="80"/>
      <c r="R156" s="80"/>
      <c r="S156" s="80"/>
      <c r="T156" s="80"/>
      <c r="U156" s="80"/>
      <c r="V156" s="80"/>
    </row>
    <row r="157" spans="1:22" x14ac:dyDescent="0.35">
      <c r="A157" s="74">
        <v>55</v>
      </c>
      <c r="B157" s="78" t="s">
        <v>358</v>
      </c>
      <c r="C157" s="79" t="s">
        <v>1</v>
      </c>
      <c r="D157" s="78"/>
      <c r="E157" s="76">
        <f t="shared" si="8"/>
        <v>100</v>
      </c>
      <c r="F157" s="80"/>
      <c r="G157" s="80"/>
      <c r="H157" s="80"/>
      <c r="I157" s="80"/>
      <c r="J157" s="85"/>
      <c r="K157" s="80"/>
      <c r="L157" s="80"/>
      <c r="M157" s="80"/>
      <c r="N157" s="80"/>
      <c r="O157" s="85">
        <v>100</v>
      </c>
      <c r="P157" s="78"/>
      <c r="Q157" s="80"/>
      <c r="R157" s="80"/>
      <c r="S157" s="80"/>
      <c r="T157" s="80"/>
      <c r="U157" s="80"/>
      <c r="V157" s="80"/>
    </row>
    <row r="158" spans="1:22" x14ac:dyDescent="0.35">
      <c r="A158" s="74">
        <v>56</v>
      </c>
      <c r="B158" s="78" t="s">
        <v>359</v>
      </c>
      <c r="C158" s="79" t="s">
        <v>1</v>
      </c>
      <c r="D158" s="78"/>
      <c r="E158" s="76">
        <f t="shared" si="8"/>
        <v>0</v>
      </c>
      <c r="F158" s="80"/>
      <c r="G158" s="80"/>
      <c r="H158" s="80"/>
      <c r="I158" s="80"/>
      <c r="J158" s="85"/>
      <c r="K158" s="80"/>
      <c r="L158" s="80"/>
      <c r="M158" s="80"/>
      <c r="N158" s="80"/>
      <c r="O158" s="85"/>
      <c r="P158" s="78"/>
      <c r="Q158" s="80"/>
      <c r="R158" s="80"/>
      <c r="S158" s="80"/>
      <c r="T158" s="80"/>
      <c r="U158" s="80"/>
      <c r="V158" s="80"/>
    </row>
    <row r="159" spans="1:22" x14ac:dyDescent="0.35">
      <c r="A159" s="74">
        <v>57</v>
      </c>
      <c r="B159" s="78" t="s">
        <v>360</v>
      </c>
      <c r="C159" s="79" t="s">
        <v>1</v>
      </c>
      <c r="D159" s="78"/>
      <c r="E159" s="76">
        <f t="shared" si="8"/>
        <v>0</v>
      </c>
      <c r="F159" s="80"/>
      <c r="G159" s="80"/>
      <c r="H159" s="80"/>
      <c r="I159" s="80"/>
      <c r="J159" s="85"/>
      <c r="K159" s="80"/>
      <c r="L159" s="80"/>
      <c r="M159" s="80"/>
      <c r="N159" s="80"/>
      <c r="O159" s="85"/>
      <c r="P159" s="78"/>
      <c r="Q159" s="80"/>
      <c r="R159" s="80"/>
      <c r="S159" s="80"/>
      <c r="T159" s="80"/>
      <c r="U159" s="80"/>
      <c r="V159" s="80"/>
    </row>
    <row r="160" spans="1:22" x14ac:dyDescent="0.35">
      <c r="A160" s="74">
        <v>58</v>
      </c>
      <c r="B160" s="78" t="s">
        <v>361</v>
      </c>
      <c r="C160" s="79" t="s">
        <v>1</v>
      </c>
      <c r="D160" s="78"/>
      <c r="E160" s="76">
        <f t="shared" si="8"/>
        <v>100</v>
      </c>
      <c r="F160" s="80"/>
      <c r="G160" s="80"/>
      <c r="H160" s="80"/>
      <c r="I160" s="80"/>
      <c r="J160" s="85"/>
      <c r="K160" s="80"/>
      <c r="L160" s="80"/>
      <c r="M160" s="80"/>
      <c r="N160" s="80"/>
      <c r="O160" s="85">
        <v>100</v>
      </c>
      <c r="P160" s="78"/>
      <c r="Q160" s="80"/>
      <c r="R160" s="80"/>
      <c r="S160" s="80"/>
      <c r="T160" s="80"/>
      <c r="U160" s="80"/>
      <c r="V160" s="80"/>
    </row>
    <row r="161" spans="1:22" x14ac:dyDescent="0.35">
      <c r="A161" s="74">
        <v>59</v>
      </c>
      <c r="B161" s="78" t="s">
        <v>362</v>
      </c>
      <c r="C161" s="79" t="s">
        <v>1</v>
      </c>
      <c r="D161" s="78"/>
      <c r="E161" s="76">
        <f t="shared" si="8"/>
        <v>100</v>
      </c>
      <c r="F161" s="80"/>
      <c r="G161" s="80"/>
      <c r="H161" s="80"/>
      <c r="I161" s="80"/>
      <c r="J161" s="85"/>
      <c r="K161" s="80"/>
      <c r="L161" s="80"/>
      <c r="M161" s="80"/>
      <c r="N161" s="80"/>
      <c r="O161" s="85">
        <v>100</v>
      </c>
      <c r="P161" s="78"/>
      <c r="Q161" s="80"/>
      <c r="R161" s="80"/>
      <c r="S161" s="80"/>
      <c r="T161" s="80"/>
      <c r="U161" s="80"/>
      <c r="V161" s="80"/>
    </row>
    <row r="162" spans="1:22" x14ac:dyDescent="0.35">
      <c r="A162" s="74">
        <v>60</v>
      </c>
      <c r="B162" s="78" t="s">
        <v>363</v>
      </c>
      <c r="C162" s="79" t="s">
        <v>1</v>
      </c>
      <c r="D162" s="78"/>
      <c r="E162" s="76">
        <f t="shared" si="8"/>
        <v>0</v>
      </c>
      <c r="F162" s="80"/>
      <c r="G162" s="80"/>
      <c r="H162" s="80"/>
      <c r="I162" s="80"/>
      <c r="J162" s="85"/>
      <c r="K162" s="80"/>
      <c r="L162" s="80"/>
      <c r="M162" s="80"/>
      <c r="N162" s="80"/>
      <c r="O162" s="85"/>
      <c r="P162" s="78"/>
      <c r="Q162" s="80"/>
      <c r="R162" s="80"/>
      <c r="S162" s="80"/>
      <c r="T162" s="80"/>
      <c r="U162" s="80"/>
      <c r="V162" s="80"/>
    </row>
    <row r="163" spans="1:22" x14ac:dyDescent="0.35">
      <c r="A163" s="74">
        <v>61</v>
      </c>
      <c r="B163" s="78" t="s">
        <v>364</v>
      </c>
      <c r="C163" s="79" t="s">
        <v>1</v>
      </c>
      <c r="D163" s="78"/>
      <c r="E163" s="76">
        <f t="shared" si="8"/>
        <v>0</v>
      </c>
      <c r="F163" s="80"/>
      <c r="G163" s="80"/>
      <c r="H163" s="80"/>
      <c r="I163" s="80"/>
      <c r="J163" s="85"/>
      <c r="K163" s="80"/>
      <c r="L163" s="80"/>
      <c r="M163" s="80"/>
      <c r="N163" s="80"/>
      <c r="O163" s="85"/>
      <c r="P163" s="78"/>
      <c r="Q163" s="80"/>
      <c r="R163" s="80"/>
      <c r="S163" s="80"/>
      <c r="T163" s="80"/>
      <c r="U163" s="80"/>
      <c r="V163" s="80"/>
    </row>
    <row r="164" spans="1:22" x14ac:dyDescent="0.35">
      <c r="A164" s="74">
        <v>62</v>
      </c>
      <c r="B164" s="78" t="s">
        <v>365</v>
      </c>
      <c r="C164" s="79" t="s">
        <v>1</v>
      </c>
      <c r="D164" s="78"/>
      <c r="E164" s="76">
        <f t="shared" si="8"/>
        <v>0</v>
      </c>
      <c r="F164" s="80"/>
      <c r="G164" s="80"/>
      <c r="H164" s="80"/>
      <c r="I164" s="80"/>
      <c r="J164" s="85"/>
      <c r="K164" s="80"/>
      <c r="L164" s="80"/>
      <c r="M164" s="80"/>
      <c r="N164" s="80"/>
      <c r="O164" s="85"/>
      <c r="P164" s="78"/>
      <c r="Q164" s="80"/>
      <c r="R164" s="80"/>
      <c r="S164" s="80"/>
      <c r="T164" s="80"/>
      <c r="U164" s="80"/>
      <c r="V164" s="80"/>
    </row>
    <row r="165" spans="1:22" x14ac:dyDescent="0.35">
      <c r="A165" s="74">
        <v>63</v>
      </c>
      <c r="B165" s="78" t="s">
        <v>366</v>
      </c>
      <c r="C165" s="79" t="s">
        <v>1</v>
      </c>
      <c r="D165" s="78"/>
      <c r="E165" s="76">
        <f t="shared" si="8"/>
        <v>0</v>
      </c>
      <c r="F165" s="80"/>
      <c r="G165" s="80"/>
      <c r="H165" s="80"/>
      <c r="I165" s="80"/>
      <c r="J165" s="85"/>
      <c r="K165" s="80"/>
      <c r="L165" s="80"/>
      <c r="M165" s="80"/>
      <c r="N165" s="80"/>
      <c r="O165" s="85"/>
      <c r="P165" s="78"/>
      <c r="Q165" s="80"/>
      <c r="R165" s="80"/>
      <c r="S165" s="80"/>
      <c r="T165" s="80"/>
      <c r="U165" s="80"/>
      <c r="V165" s="80"/>
    </row>
    <row r="166" spans="1:22" x14ac:dyDescent="0.35">
      <c r="A166" s="74">
        <v>64</v>
      </c>
      <c r="B166" s="78" t="s">
        <v>367</v>
      </c>
      <c r="C166" s="79" t="s">
        <v>1</v>
      </c>
      <c r="D166" s="78"/>
      <c r="E166" s="76">
        <f t="shared" si="8"/>
        <v>100</v>
      </c>
      <c r="F166" s="80"/>
      <c r="G166" s="80"/>
      <c r="H166" s="80"/>
      <c r="I166" s="80"/>
      <c r="J166" s="85"/>
      <c r="K166" s="80"/>
      <c r="L166" s="80"/>
      <c r="M166" s="80"/>
      <c r="N166" s="80"/>
      <c r="O166" s="85">
        <v>100</v>
      </c>
      <c r="P166" s="78"/>
      <c r="Q166" s="80"/>
      <c r="R166" s="80"/>
      <c r="S166" s="80"/>
      <c r="T166" s="80"/>
      <c r="U166" s="80"/>
      <c r="V166" s="80"/>
    </row>
    <row r="167" spans="1:22" x14ac:dyDescent="0.35">
      <c r="A167" s="74">
        <v>65</v>
      </c>
      <c r="B167" s="78" t="s">
        <v>368</v>
      </c>
      <c r="C167" s="79" t="s">
        <v>1</v>
      </c>
      <c r="D167" s="78"/>
      <c r="E167" s="76">
        <f t="shared" si="8"/>
        <v>0</v>
      </c>
      <c r="F167" s="80"/>
      <c r="G167" s="80"/>
      <c r="H167" s="80"/>
      <c r="I167" s="80"/>
      <c r="J167" s="85"/>
      <c r="K167" s="80"/>
      <c r="L167" s="80"/>
      <c r="M167" s="80"/>
      <c r="N167" s="80"/>
      <c r="O167" s="85"/>
      <c r="P167" s="78"/>
      <c r="Q167" s="80"/>
      <c r="R167" s="80"/>
      <c r="S167" s="80"/>
      <c r="T167" s="80"/>
      <c r="U167" s="80"/>
      <c r="V167" s="80"/>
    </row>
    <row r="168" spans="1:22" x14ac:dyDescent="0.35">
      <c r="A168" s="74">
        <v>66</v>
      </c>
      <c r="B168" s="78" t="s">
        <v>369</v>
      </c>
      <c r="C168" s="79" t="s">
        <v>1</v>
      </c>
      <c r="D168" s="78"/>
      <c r="E168" s="76">
        <f t="shared" ref="E168:E172" si="9">SUM(F168:V168)</f>
        <v>100</v>
      </c>
      <c r="F168" s="80"/>
      <c r="G168" s="80"/>
      <c r="H168" s="80"/>
      <c r="I168" s="80"/>
      <c r="J168" s="85"/>
      <c r="K168" s="80"/>
      <c r="L168" s="80"/>
      <c r="M168" s="80"/>
      <c r="N168" s="80"/>
      <c r="O168" s="85">
        <v>100</v>
      </c>
      <c r="P168" s="78"/>
      <c r="Q168" s="80"/>
      <c r="R168" s="80"/>
      <c r="S168" s="80"/>
      <c r="T168" s="80"/>
      <c r="U168" s="80"/>
      <c r="V168" s="80"/>
    </row>
    <row r="169" spans="1:22" ht="36" x14ac:dyDescent="0.35">
      <c r="A169" s="74">
        <v>67</v>
      </c>
      <c r="B169" s="82" t="s">
        <v>370</v>
      </c>
      <c r="C169" s="79" t="s">
        <v>1</v>
      </c>
      <c r="D169" s="78"/>
      <c r="E169" s="76">
        <f t="shared" si="9"/>
        <v>0</v>
      </c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</row>
    <row r="170" spans="1:22" x14ac:dyDescent="0.35">
      <c r="A170" s="74">
        <v>68</v>
      </c>
      <c r="B170" s="82" t="s">
        <v>371</v>
      </c>
      <c r="C170" s="79" t="s">
        <v>1</v>
      </c>
      <c r="D170" s="78"/>
      <c r="E170" s="76">
        <f t="shared" si="9"/>
        <v>0</v>
      </c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</row>
    <row r="171" spans="1:22" x14ac:dyDescent="0.35">
      <c r="A171" s="74">
        <v>69</v>
      </c>
      <c r="B171" s="82" t="s">
        <v>372</v>
      </c>
      <c r="C171" s="79" t="s">
        <v>1</v>
      </c>
      <c r="D171" s="78"/>
      <c r="E171" s="76">
        <f t="shared" si="9"/>
        <v>0</v>
      </c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</row>
    <row r="172" spans="1:22" x14ac:dyDescent="0.35">
      <c r="A172" s="74">
        <v>70</v>
      </c>
      <c r="B172" s="82" t="s">
        <v>371</v>
      </c>
      <c r="C172" s="79" t="s">
        <v>1</v>
      </c>
      <c r="D172" s="78"/>
      <c r="E172" s="76">
        <f t="shared" si="9"/>
        <v>0</v>
      </c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</row>
    <row r="173" spans="1:22" ht="10.199999999999999" customHeight="1" x14ac:dyDescent="0.35">
      <c r="A173" s="274"/>
      <c r="B173" s="275"/>
      <c r="C173" s="276"/>
      <c r="D173" s="277"/>
      <c r="E173" s="278"/>
      <c r="F173" s="279"/>
      <c r="G173" s="279"/>
      <c r="H173" s="279"/>
      <c r="I173" s="279"/>
      <c r="J173" s="279"/>
      <c r="K173" s="279"/>
      <c r="L173" s="279"/>
      <c r="M173" s="279"/>
      <c r="N173" s="279"/>
      <c r="O173" s="279"/>
      <c r="P173" s="279"/>
      <c r="Q173" s="279"/>
      <c r="R173" s="279"/>
      <c r="S173" s="279"/>
      <c r="T173" s="279"/>
      <c r="U173" s="279"/>
      <c r="V173" s="279"/>
    </row>
    <row r="174" spans="1:22" x14ac:dyDescent="0.35">
      <c r="A174" s="87" t="s">
        <v>373</v>
      </c>
    </row>
    <row r="175" spans="1:22" x14ac:dyDescent="0.35">
      <c r="A175" s="88" t="s">
        <v>374</v>
      </c>
      <c r="B175" s="63" t="s">
        <v>375</v>
      </c>
    </row>
    <row r="176" spans="1:22" x14ac:dyDescent="0.35">
      <c r="A176" s="88" t="s">
        <v>374</v>
      </c>
      <c r="B176" s="63" t="s">
        <v>376</v>
      </c>
    </row>
    <row r="177" spans="1:2" x14ac:dyDescent="0.35">
      <c r="A177" s="89" t="s">
        <v>377</v>
      </c>
      <c r="B177" s="90" t="s">
        <v>378</v>
      </c>
    </row>
    <row r="178" spans="1:2" x14ac:dyDescent="0.35">
      <c r="A178" s="89" t="s">
        <v>377</v>
      </c>
      <c r="B178" s="90" t="s">
        <v>379</v>
      </c>
    </row>
    <row r="179" spans="1:2" x14ac:dyDescent="0.35">
      <c r="A179" s="89" t="s">
        <v>377</v>
      </c>
      <c r="B179" s="90" t="s">
        <v>380</v>
      </c>
    </row>
    <row r="180" spans="1:2" x14ac:dyDescent="0.35">
      <c r="A180" s="89" t="s">
        <v>377</v>
      </c>
      <c r="B180" s="90" t="s">
        <v>381</v>
      </c>
    </row>
    <row r="181" spans="1:2" x14ac:dyDescent="0.35">
      <c r="A181" s="89" t="s">
        <v>377</v>
      </c>
      <c r="B181" s="90" t="s">
        <v>510</v>
      </c>
    </row>
    <row r="182" spans="1:2" x14ac:dyDescent="0.35">
      <c r="A182" s="89" t="s">
        <v>377</v>
      </c>
      <c r="B182" s="90" t="s">
        <v>511</v>
      </c>
    </row>
    <row r="183" spans="1:2" x14ac:dyDescent="0.35">
      <c r="A183" s="88" t="s">
        <v>374</v>
      </c>
      <c r="B183" s="63" t="s">
        <v>382</v>
      </c>
    </row>
  </sheetData>
  <mergeCells count="12">
    <mergeCell ref="D1:E1"/>
    <mergeCell ref="A2:V2"/>
    <mergeCell ref="A3:V3"/>
    <mergeCell ref="T4:V4"/>
    <mergeCell ref="A5:A6"/>
    <mergeCell ref="B5:B6"/>
    <mergeCell ref="C5:D5"/>
    <mergeCell ref="E5:E6"/>
    <mergeCell ref="F5:H5"/>
    <mergeCell ref="I5:K5"/>
    <mergeCell ref="L5:S5"/>
    <mergeCell ref="T5:V5"/>
  </mergeCells>
  <printOptions horizontalCentered="1"/>
  <pageMargins left="0.39370078740157483" right="0.39370078740157483" top="0.51" bottom="0.52" header="0.31496062992125984" footer="0.31496062992125984"/>
  <pageSetup paperSize="9" fitToHeight="4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279"/>
  <sheetViews>
    <sheetView zoomScale="85" zoomScaleNormal="85" workbookViewId="0">
      <pane ySplit="7" topLeftCell="A263" activePane="bottomLeft" state="frozen"/>
      <selection pane="bottomLeft" activeCell="F277" sqref="F277"/>
    </sheetView>
  </sheetViews>
  <sheetFormatPr defaultColWidth="8.90625" defaultRowHeight="16.8" x14ac:dyDescent="0.35"/>
  <cols>
    <col min="1" max="1" width="4.54296875" style="280" bestFit="1" customWidth="1"/>
    <col min="2" max="2" width="42.1796875" style="281" bestFit="1" customWidth="1"/>
    <col min="3" max="3" width="12.453125" style="281" customWidth="1"/>
    <col min="4" max="18" width="7.81640625" style="281" customWidth="1"/>
    <col min="19" max="19" width="8.26953125" style="281" customWidth="1"/>
    <col min="20" max="16384" width="8.90625" style="281"/>
  </cols>
  <sheetData>
    <row r="1" spans="1:19" x14ac:dyDescent="0.35">
      <c r="R1" s="282" t="s">
        <v>501</v>
      </c>
      <c r="S1" s="282"/>
    </row>
    <row r="2" spans="1:19" x14ac:dyDescent="0.35">
      <c r="A2" s="283" t="s">
        <v>383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</row>
    <row r="3" spans="1:19" x14ac:dyDescent="0.35">
      <c r="A3" s="284" t="s">
        <v>558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</row>
    <row r="4" spans="1:19" ht="23.4" customHeight="1" x14ac:dyDescent="0.35"/>
    <row r="5" spans="1:19" ht="29.4" customHeight="1" x14ac:dyDescent="0.35">
      <c r="A5" s="285" t="s">
        <v>108</v>
      </c>
      <c r="B5" s="286" t="s">
        <v>384</v>
      </c>
      <c r="C5" s="286" t="s">
        <v>385</v>
      </c>
      <c r="D5" s="285" t="s">
        <v>156</v>
      </c>
      <c r="E5" s="285"/>
      <c r="F5" s="285" t="s">
        <v>157</v>
      </c>
      <c r="G5" s="285"/>
      <c r="H5" s="285" t="s">
        <v>158</v>
      </c>
      <c r="I5" s="285"/>
      <c r="J5" s="285" t="s">
        <v>159</v>
      </c>
      <c r="K5" s="285"/>
      <c r="L5" s="285" t="s">
        <v>160</v>
      </c>
      <c r="M5" s="285"/>
      <c r="N5" s="285" t="s">
        <v>161</v>
      </c>
      <c r="O5" s="285"/>
      <c r="P5" s="285" t="s">
        <v>162</v>
      </c>
      <c r="Q5" s="285"/>
      <c r="R5" s="287" t="s">
        <v>386</v>
      </c>
      <c r="S5" s="285"/>
    </row>
    <row r="6" spans="1:19" ht="39" customHeight="1" x14ac:dyDescent="0.35">
      <c r="A6" s="285"/>
      <c r="B6" s="286"/>
      <c r="C6" s="286"/>
      <c r="D6" s="288" t="s">
        <v>387</v>
      </c>
      <c r="E6" s="288" t="s">
        <v>388</v>
      </c>
      <c r="F6" s="288" t="s">
        <v>387</v>
      </c>
      <c r="G6" s="288" t="s">
        <v>388</v>
      </c>
      <c r="H6" s="288" t="s">
        <v>387</v>
      </c>
      <c r="I6" s="288" t="s">
        <v>388</v>
      </c>
      <c r="J6" s="288" t="s">
        <v>387</v>
      </c>
      <c r="K6" s="288" t="s">
        <v>388</v>
      </c>
      <c r="L6" s="288" t="s">
        <v>387</v>
      </c>
      <c r="M6" s="288" t="s">
        <v>388</v>
      </c>
      <c r="N6" s="288" t="s">
        <v>387</v>
      </c>
      <c r="O6" s="288" t="s">
        <v>388</v>
      </c>
      <c r="P6" s="288" t="s">
        <v>387</v>
      </c>
      <c r="Q6" s="288" t="s">
        <v>388</v>
      </c>
      <c r="R6" s="288" t="s">
        <v>387</v>
      </c>
      <c r="S6" s="288" t="s">
        <v>388</v>
      </c>
    </row>
    <row r="7" spans="1:19" ht="30.75" customHeight="1" x14ac:dyDescent="0.35">
      <c r="A7" s="289"/>
      <c r="B7" s="290" t="s">
        <v>165</v>
      </c>
      <c r="C7" s="291"/>
      <c r="D7" s="292">
        <f>D8+D78+D105+D129+D159+D161+D176+D192+D217+D231+D251+D263+D20+D58</f>
        <v>2041</v>
      </c>
      <c r="E7" s="292">
        <f t="shared" ref="E7:S7" si="0">E8+E78+E105+E129+E159+E161+E176+E192+E217+E231+E251+E263+E20+E58</f>
        <v>65396</v>
      </c>
      <c r="F7" s="292">
        <f t="shared" si="0"/>
        <v>309</v>
      </c>
      <c r="G7" s="292">
        <f t="shared" si="0"/>
        <v>10868</v>
      </c>
      <c r="H7" s="292">
        <f t="shared" si="0"/>
        <v>263</v>
      </c>
      <c r="I7" s="292">
        <f t="shared" si="0"/>
        <v>9485</v>
      </c>
      <c r="J7" s="292">
        <f t="shared" si="0"/>
        <v>275</v>
      </c>
      <c r="K7" s="292">
        <f t="shared" si="0"/>
        <v>9946</v>
      </c>
      <c r="L7" s="292">
        <f t="shared" si="0"/>
        <v>172</v>
      </c>
      <c r="M7" s="292">
        <f t="shared" si="0"/>
        <v>5983</v>
      </c>
      <c r="N7" s="292">
        <f t="shared" si="0"/>
        <v>331</v>
      </c>
      <c r="O7" s="292">
        <f t="shared" si="0"/>
        <v>10023</v>
      </c>
      <c r="P7" s="292">
        <f t="shared" si="0"/>
        <v>416</v>
      </c>
      <c r="Q7" s="292">
        <f t="shared" si="0"/>
        <v>11690</v>
      </c>
      <c r="R7" s="292">
        <f t="shared" si="0"/>
        <v>275</v>
      </c>
      <c r="S7" s="292">
        <f t="shared" si="0"/>
        <v>7399</v>
      </c>
    </row>
    <row r="8" spans="1:19" s="294" customFormat="1" x14ac:dyDescent="0.35">
      <c r="A8" s="290" t="s">
        <v>63</v>
      </c>
      <c r="B8" s="293" t="s">
        <v>166</v>
      </c>
      <c r="C8" s="290"/>
      <c r="D8" s="292">
        <f>SUM(D9:D19)</f>
        <v>243</v>
      </c>
      <c r="E8" s="292">
        <f t="shared" ref="E8:S8" si="1">SUM(E9:E19)</f>
        <v>6447</v>
      </c>
      <c r="F8" s="292">
        <f t="shared" si="1"/>
        <v>40</v>
      </c>
      <c r="G8" s="292">
        <f t="shared" si="1"/>
        <v>1248</v>
      </c>
      <c r="H8" s="292">
        <f t="shared" si="1"/>
        <v>28</v>
      </c>
      <c r="I8" s="292">
        <f t="shared" si="1"/>
        <v>837</v>
      </c>
      <c r="J8" s="292">
        <f t="shared" si="1"/>
        <v>41</v>
      </c>
      <c r="K8" s="292">
        <f t="shared" si="1"/>
        <v>1156</v>
      </c>
      <c r="L8" s="292">
        <f t="shared" si="1"/>
        <v>33</v>
      </c>
      <c r="M8" s="292">
        <f t="shared" si="1"/>
        <v>820</v>
      </c>
      <c r="N8" s="292">
        <f t="shared" si="1"/>
        <v>40</v>
      </c>
      <c r="O8" s="292">
        <f t="shared" si="1"/>
        <v>978</v>
      </c>
      <c r="P8" s="292">
        <f t="shared" si="1"/>
        <v>33</v>
      </c>
      <c r="Q8" s="292">
        <f t="shared" si="1"/>
        <v>842</v>
      </c>
      <c r="R8" s="292">
        <f t="shared" si="1"/>
        <v>28</v>
      </c>
      <c r="S8" s="292">
        <f t="shared" si="1"/>
        <v>566</v>
      </c>
    </row>
    <row r="9" spans="1:19" x14ac:dyDescent="0.35">
      <c r="A9" s="295">
        <v>1</v>
      </c>
      <c r="B9" s="296" t="s">
        <v>247</v>
      </c>
      <c r="C9" s="295" t="s">
        <v>104</v>
      </c>
      <c r="D9" s="292">
        <f>F9+H9+J9+L9+N9+P9+R9</f>
        <v>54</v>
      </c>
      <c r="E9" s="292">
        <f>G9+I9+K9+M9+O9+Q9+S9</f>
        <v>1553</v>
      </c>
      <c r="F9" s="297">
        <v>6</v>
      </c>
      <c r="G9" s="297">
        <v>209</v>
      </c>
      <c r="H9" s="297">
        <v>7</v>
      </c>
      <c r="I9" s="297">
        <v>240</v>
      </c>
      <c r="J9" s="298">
        <v>13</v>
      </c>
      <c r="K9" s="298">
        <v>365</v>
      </c>
      <c r="L9" s="298">
        <v>8</v>
      </c>
      <c r="M9" s="298">
        <v>228</v>
      </c>
      <c r="N9" s="298">
        <v>7</v>
      </c>
      <c r="O9" s="298">
        <v>205</v>
      </c>
      <c r="P9" s="298">
        <v>6</v>
      </c>
      <c r="Q9" s="298">
        <v>164</v>
      </c>
      <c r="R9" s="298">
        <v>7</v>
      </c>
      <c r="S9" s="298">
        <v>142</v>
      </c>
    </row>
    <row r="10" spans="1:19" x14ac:dyDescent="0.35">
      <c r="A10" s="295">
        <v>2</v>
      </c>
      <c r="B10" s="296" t="s">
        <v>248</v>
      </c>
      <c r="C10" s="295" t="s">
        <v>104</v>
      </c>
      <c r="D10" s="292">
        <f t="shared" ref="D10:E19" si="2">F10+H10+J10+L10+N10+P10+R10</f>
        <v>13</v>
      </c>
      <c r="E10" s="292">
        <f t="shared" si="2"/>
        <v>320</v>
      </c>
      <c r="F10" s="297">
        <v>1</v>
      </c>
      <c r="G10" s="297">
        <v>21</v>
      </c>
      <c r="H10" s="297">
        <v>2</v>
      </c>
      <c r="I10" s="297">
        <v>74</v>
      </c>
      <c r="J10" s="298">
        <v>5</v>
      </c>
      <c r="K10" s="298">
        <v>134</v>
      </c>
      <c r="L10" s="298">
        <v>2</v>
      </c>
      <c r="M10" s="298">
        <v>40</v>
      </c>
      <c r="N10" s="298">
        <v>2</v>
      </c>
      <c r="O10" s="298">
        <v>46</v>
      </c>
      <c r="P10" s="298" t="s">
        <v>389</v>
      </c>
      <c r="Q10" s="298" t="s">
        <v>389</v>
      </c>
      <c r="R10" s="298">
        <v>1</v>
      </c>
      <c r="S10" s="298">
        <v>5</v>
      </c>
    </row>
    <row r="11" spans="1:19" x14ac:dyDescent="0.35">
      <c r="A11" s="295">
        <v>3</v>
      </c>
      <c r="B11" s="299" t="s">
        <v>249</v>
      </c>
      <c r="C11" s="295" t="s">
        <v>104</v>
      </c>
      <c r="D11" s="292">
        <f t="shared" si="2"/>
        <v>81</v>
      </c>
      <c r="E11" s="292">
        <f t="shared" si="2"/>
        <v>2251</v>
      </c>
      <c r="F11" s="297">
        <v>7</v>
      </c>
      <c r="G11" s="297">
        <v>229</v>
      </c>
      <c r="H11" s="297">
        <v>11</v>
      </c>
      <c r="I11" s="297">
        <v>325</v>
      </c>
      <c r="J11" s="298">
        <v>18</v>
      </c>
      <c r="K11" s="298">
        <v>527</v>
      </c>
      <c r="L11" s="298">
        <v>9</v>
      </c>
      <c r="M11" s="298">
        <v>252</v>
      </c>
      <c r="N11" s="298">
        <v>14</v>
      </c>
      <c r="O11" s="298">
        <v>398</v>
      </c>
      <c r="P11" s="298">
        <v>10</v>
      </c>
      <c r="Q11" s="298">
        <v>282</v>
      </c>
      <c r="R11" s="298">
        <v>12</v>
      </c>
      <c r="S11" s="298">
        <v>238</v>
      </c>
    </row>
    <row r="12" spans="1:19" x14ac:dyDescent="0.35">
      <c r="A12" s="295">
        <v>4</v>
      </c>
      <c r="B12" s="299" t="s">
        <v>249</v>
      </c>
      <c r="C12" s="295" t="s">
        <v>105</v>
      </c>
      <c r="D12" s="292">
        <f t="shared" si="2"/>
        <v>12</v>
      </c>
      <c r="E12" s="292">
        <f t="shared" si="2"/>
        <v>322</v>
      </c>
      <c r="F12" s="297">
        <v>4</v>
      </c>
      <c r="G12" s="297">
        <v>124</v>
      </c>
      <c r="H12" s="297">
        <v>3</v>
      </c>
      <c r="I12" s="297">
        <v>66</v>
      </c>
      <c r="J12" s="298">
        <v>2</v>
      </c>
      <c r="K12" s="298">
        <v>69</v>
      </c>
      <c r="L12" s="298">
        <v>2</v>
      </c>
      <c r="M12" s="298">
        <v>42</v>
      </c>
      <c r="N12" s="298">
        <v>1</v>
      </c>
      <c r="O12" s="298">
        <v>21</v>
      </c>
      <c r="P12" s="298" t="s">
        <v>389</v>
      </c>
      <c r="Q12" s="298" t="s">
        <v>389</v>
      </c>
      <c r="R12" s="298"/>
      <c r="S12" s="298"/>
    </row>
    <row r="13" spans="1:19" x14ac:dyDescent="0.35">
      <c r="A13" s="295">
        <v>5</v>
      </c>
      <c r="B13" s="299" t="s">
        <v>250</v>
      </c>
      <c r="C13" s="295" t="s">
        <v>104</v>
      </c>
      <c r="D13" s="292">
        <f t="shared" si="2"/>
        <v>6</v>
      </c>
      <c r="E13" s="292">
        <f t="shared" si="2"/>
        <v>153</v>
      </c>
      <c r="F13" s="297">
        <v>0</v>
      </c>
      <c r="G13" s="297">
        <v>0</v>
      </c>
      <c r="H13" s="297">
        <v>1</v>
      </c>
      <c r="I13" s="297">
        <v>32</v>
      </c>
      <c r="J13" s="298" t="s">
        <v>389</v>
      </c>
      <c r="K13" s="298" t="s">
        <v>389</v>
      </c>
      <c r="L13" s="298">
        <v>2</v>
      </c>
      <c r="M13" s="298">
        <v>42</v>
      </c>
      <c r="N13" s="298">
        <v>1</v>
      </c>
      <c r="O13" s="298">
        <v>26</v>
      </c>
      <c r="P13" s="298">
        <v>1</v>
      </c>
      <c r="Q13" s="298">
        <v>22</v>
      </c>
      <c r="R13" s="298">
        <v>1</v>
      </c>
      <c r="S13" s="298">
        <v>31</v>
      </c>
    </row>
    <row r="14" spans="1:19" x14ac:dyDescent="0.35">
      <c r="A14" s="295">
        <v>6</v>
      </c>
      <c r="B14" s="299" t="s">
        <v>250</v>
      </c>
      <c r="C14" s="295" t="s">
        <v>105</v>
      </c>
      <c r="D14" s="292">
        <f t="shared" si="2"/>
        <v>1</v>
      </c>
      <c r="E14" s="292">
        <f t="shared" si="2"/>
        <v>9</v>
      </c>
      <c r="F14" s="297">
        <v>1</v>
      </c>
      <c r="G14" s="297">
        <v>7</v>
      </c>
      <c r="H14" s="297"/>
      <c r="I14" s="297">
        <v>2</v>
      </c>
      <c r="J14" s="298"/>
      <c r="K14" s="298"/>
      <c r="L14" s="298"/>
      <c r="M14" s="298"/>
      <c r="N14" s="298"/>
      <c r="O14" s="298"/>
      <c r="P14" s="298"/>
      <c r="Q14" s="298"/>
      <c r="R14" s="298"/>
      <c r="S14" s="298"/>
    </row>
    <row r="15" spans="1:19" x14ac:dyDescent="0.35">
      <c r="A15" s="295">
        <v>7</v>
      </c>
      <c r="B15" s="296" t="s">
        <v>390</v>
      </c>
      <c r="C15" s="295" t="s">
        <v>104</v>
      </c>
      <c r="D15" s="292">
        <f t="shared" si="2"/>
        <v>10</v>
      </c>
      <c r="E15" s="292">
        <f t="shared" si="2"/>
        <v>227</v>
      </c>
      <c r="F15" s="297">
        <v>0</v>
      </c>
      <c r="G15" s="297">
        <v>0</v>
      </c>
      <c r="H15" s="297">
        <v>1</v>
      </c>
      <c r="I15" s="297">
        <v>14</v>
      </c>
      <c r="J15" s="298" t="s">
        <v>389</v>
      </c>
      <c r="K15" s="298" t="s">
        <v>389</v>
      </c>
      <c r="L15" s="298">
        <v>2</v>
      </c>
      <c r="M15" s="298">
        <v>55</v>
      </c>
      <c r="N15" s="298">
        <v>4</v>
      </c>
      <c r="O15" s="298">
        <v>100</v>
      </c>
      <c r="P15" s="298">
        <v>2</v>
      </c>
      <c r="Q15" s="298">
        <v>40</v>
      </c>
      <c r="R15" s="298">
        <v>1</v>
      </c>
      <c r="S15" s="298">
        <v>18</v>
      </c>
    </row>
    <row r="16" spans="1:19" x14ac:dyDescent="0.35">
      <c r="A16" s="295">
        <v>8</v>
      </c>
      <c r="B16" s="296" t="s">
        <v>391</v>
      </c>
      <c r="C16" s="295" t="s">
        <v>105</v>
      </c>
      <c r="D16" s="292">
        <f t="shared" si="2"/>
        <v>47</v>
      </c>
      <c r="E16" s="292">
        <f t="shared" si="2"/>
        <v>1358</v>
      </c>
      <c r="F16" s="297">
        <v>20</v>
      </c>
      <c r="G16" s="297">
        <v>653</v>
      </c>
      <c r="H16" s="297">
        <v>2</v>
      </c>
      <c r="I16" s="297">
        <v>53</v>
      </c>
      <c r="J16" s="298">
        <v>1</v>
      </c>
      <c r="K16" s="298">
        <v>16</v>
      </c>
      <c r="L16" s="298">
        <v>5</v>
      </c>
      <c r="M16" s="298">
        <v>128</v>
      </c>
      <c r="N16" s="298">
        <v>5</v>
      </c>
      <c r="O16" s="298">
        <v>124</v>
      </c>
      <c r="P16" s="298">
        <v>10</v>
      </c>
      <c r="Q16" s="298">
        <v>283</v>
      </c>
      <c r="R16" s="298">
        <v>4</v>
      </c>
      <c r="S16" s="298">
        <v>101</v>
      </c>
    </row>
    <row r="17" spans="1:19" x14ac:dyDescent="0.35">
      <c r="A17" s="295">
        <v>9</v>
      </c>
      <c r="B17" s="300" t="s">
        <v>392</v>
      </c>
      <c r="C17" s="295" t="s">
        <v>105</v>
      </c>
      <c r="D17" s="292">
        <f t="shared" si="2"/>
        <v>3</v>
      </c>
      <c r="E17" s="292">
        <f t="shared" si="2"/>
        <v>62</v>
      </c>
      <c r="F17" s="297">
        <v>1</v>
      </c>
      <c r="G17" s="297">
        <v>5</v>
      </c>
      <c r="H17" s="297">
        <v>1</v>
      </c>
      <c r="I17" s="297">
        <v>31</v>
      </c>
      <c r="J17" s="297">
        <v>1</v>
      </c>
      <c r="K17" s="297">
        <v>21</v>
      </c>
      <c r="L17" s="297"/>
      <c r="M17" s="297"/>
      <c r="N17" s="297"/>
      <c r="O17" s="297">
        <v>5</v>
      </c>
      <c r="P17" s="297"/>
      <c r="Q17" s="297"/>
      <c r="R17" s="297"/>
      <c r="S17" s="297"/>
    </row>
    <row r="18" spans="1:19" x14ac:dyDescent="0.35">
      <c r="A18" s="295">
        <v>10</v>
      </c>
      <c r="B18" s="300" t="s">
        <v>298</v>
      </c>
      <c r="C18" s="295" t="s">
        <v>393</v>
      </c>
      <c r="D18" s="292">
        <f t="shared" si="2"/>
        <v>7</v>
      </c>
      <c r="E18" s="292">
        <f t="shared" si="2"/>
        <v>82</v>
      </c>
      <c r="F18" s="297"/>
      <c r="G18" s="297"/>
      <c r="H18" s="297"/>
      <c r="I18" s="297"/>
      <c r="J18" s="297"/>
      <c r="K18" s="297"/>
      <c r="L18" s="297">
        <v>1</v>
      </c>
      <c r="M18" s="297">
        <v>9</v>
      </c>
      <c r="N18" s="297">
        <v>3</v>
      </c>
      <c r="O18" s="297">
        <v>24</v>
      </c>
      <c r="P18" s="297">
        <v>2</v>
      </c>
      <c r="Q18" s="297">
        <v>32</v>
      </c>
      <c r="R18" s="297">
        <v>1</v>
      </c>
      <c r="S18" s="297">
        <v>17</v>
      </c>
    </row>
    <row r="19" spans="1:19" x14ac:dyDescent="0.35">
      <c r="A19" s="295">
        <v>11</v>
      </c>
      <c r="B19" s="300" t="s">
        <v>301</v>
      </c>
      <c r="C19" s="301" t="s">
        <v>394</v>
      </c>
      <c r="D19" s="292">
        <f t="shared" si="2"/>
        <v>9</v>
      </c>
      <c r="E19" s="297">
        <f t="shared" si="2"/>
        <v>110</v>
      </c>
      <c r="F19" s="297"/>
      <c r="G19" s="297"/>
      <c r="H19" s="297"/>
      <c r="I19" s="297"/>
      <c r="J19" s="297">
        <v>1</v>
      </c>
      <c r="K19" s="297">
        <v>24</v>
      </c>
      <c r="L19" s="297">
        <v>2</v>
      </c>
      <c r="M19" s="297">
        <v>24</v>
      </c>
      <c r="N19" s="297">
        <v>3</v>
      </c>
      <c r="O19" s="297">
        <v>29</v>
      </c>
      <c r="P19" s="297">
        <v>2</v>
      </c>
      <c r="Q19" s="297">
        <v>19</v>
      </c>
      <c r="R19" s="297">
        <v>1</v>
      </c>
      <c r="S19" s="297">
        <v>14</v>
      </c>
    </row>
    <row r="20" spans="1:19" x14ac:dyDescent="0.35">
      <c r="A20" s="302" t="s">
        <v>52</v>
      </c>
      <c r="B20" s="293" t="s">
        <v>169</v>
      </c>
      <c r="C20" s="301"/>
      <c r="D20" s="292">
        <f>SUM(D21:D57)</f>
        <v>0</v>
      </c>
      <c r="E20" s="292">
        <f t="shared" ref="E20:S20" si="3">SUM(E21:E57)</f>
        <v>4207</v>
      </c>
      <c r="F20" s="292">
        <f t="shared" si="3"/>
        <v>0</v>
      </c>
      <c r="G20" s="292">
        <f t="shared" si="3"/>
        <v>802</v>
      </c>
      <c r="H20" s="292">
        <f t="shared" si="3"/>
        <v>0</v>
      </c>
      <c r="I20" s="292">
        <f t="shared" si="3"/>
        <v>619</v>
      </c>
      <c r="J20" s="292">
        <f t="shared" si="3"/>
        <v>0</v>
      </c>
      <c r="K20" s="292">
        <f t="shared" si="3"/>
        <v>233</v>
      </c>
      <c r="L20" s="292">
        <f t="shared" si="3"/>
        <v>0</v>
      </c>
      <c r="M20" s="292">
        <f t="shared" si="3"/>
        <v>391</v>
      </c>
      <c r="N20" s="292">
        <f t="shared" si="3"/>
        <v>0</v>
      </c>
      <c r="O20" s="292">
        <f t="shared" si="3"/>
        <v>702</v>
      </c>
      <c r="P20" s="292">
        <f t="shared" si="3"/>
        <v>0</v>
      </c>
      <c r="Q20" s="292">
        <f t="shared" si="3"/>
        <v>693</v>
      </c>
      <c r="R20" s="292">
        <f t="shared" si="3"/>
        <v>0</v>
      </c>
      <c r="S20" s="292">
        <f t="shared" si="3"/>
        <v>767</v>
      </c>
    </row>
    <row r="21" spans="1:19" s="312" customFormat="1" ht="17.25" customHeight="1" x14ac:dyDescent="0.35">
      <c r="A21" s="303">
        <v>1</v>
      </c>
      <c r="B21" s="304" t="s">
        <v>175</v>
      </c>
      <c r="C21" s="295" t="s">
        <v>104</v>
      </c>
      <c r="D21" s="305">
        <f>F21+H21+J21+L21+N21+P21+R21</f>
        <v>0</v>
      </c>
      <c r="E21" s="306">
        <f>G21+I21+K21+M21+O21+Q21+S21</f>
        <v>592</v>
      </c>
      <c r="F21" s="307"/>
      <c r="G21" s="307">
        <v>110</v>
      </c>
      <c r="H21" s="307"/>
      <c r="I21" s="307">
        <v>98</v>
      </c>
      <c r="J21" s="308"/>
      <c r="K21" s="309">
        <v>59</v>
      </c>
      <c r="L21" s="308"/>
      <c r="M21" s="309">
        <v>92</v>
      </c>
      <c r="N21" s="308"/>
      <c r="O21" s="310">
        <v>85</v>
      </c>
      <c r="P21" s="308"/>
      <c r="Q21" s="311">
        <v>86</v>
      </c>
      <c r="R21" s="308"/>
      <c r="S21" s="309">
        <v>62</v>
      </c>
    </row>
    <row r="22" spans="1:19" s="312" customFormat="1" ht="17.25" customHeight="1" x14ac:dyDescent="0.35">
      <c r="A22" s="303">
        <v>2</v>
      </c>
      <c r="B22" s="304" t="s">
        <v>240</v>
      </c>
      <c r="C22" s="295" t="s">
        <v>104</v>
      </c>
      <c r="D22" s="305">
        <f t="shared" ref="D22:E57" si="4">F22+H22+J22+L22+N22+P22+R22</f>
        <v>0</v>
      </c>
      <c r="E22" s="306">
        <f t="shared" si="4"/>
        <v>209</v>
      </c>
      <c r="F22" s="307"/>
      <c r="G22" s="307">
        <v>34</v>
      </c>
      <c r="H22" s="307"/>
      <c r="I22" s="307">
        <v>31</v>
      </c>
      <c r="J22" s="307"/>
      <c r="K22" s="309">
        <v>15</v>
      </c>
      <c r="L22" s="307"/>
      <c r="M22" s="309">
        <v>35</v>
      </c>
      <c r="N22" s="307"/>
      <c r="O22" s="310">
        <v>26</v>
      </c>
      <c r="P22" s="307"/>
      <c r="Q22" s="311">
        <v>29</v>
      </c>
      <c r="R22" s="307"/>
      <c r="S22" s="309">
        <v>39</v>
      </c>
    </row>
    <row r="23" spans="1:19" s="312" customFormat="1" ht="17.25" customHeight="1" x14ac:dyDescent="0.35">
      <c r="A23" s="303">
        <v>3</v>
      </c>
      <c r="B23" s="304" t="s">
        <v>233</v>
      </c>
      <c r="C23" s="295" t="s">
        <v>104</v>
      </c>
      <c r="D23" s="305">
        <f t="shared" si="4"/>
        <v>0</v>
      </c>
      <c r="E23" s="306">
        <f t="shared" si="4"/>
        <v>315</v>
      </c>
      <c r="F23" s="307"/>
      <c r="G23" s="307">
        <v>60</v>
      </c>
      <c r="H23" s="307"/>
      <c r="I23" s="307">
        <v>60</v>
      </c>
      <c r="J23" s="307"/>
      <c r="K23" s="309">
        <v>35</v>
      </c>
      <c r="L23" s="307"/>
      <c r="M23" s="309">
        <v>41</v>
      </c>
      <c r="N23" s="307"/>
      <c r="O23" s="310">
        <v>37</v>
      </c>
      <c r="P23" s="307"/>
      <c r="Q23" s="311">
        <v>48</v>
      </c>
      <c r="R23" s="307"/>
      <c r="S23" s="309">
        <v>34</v>
      </c>
    </row>
    <row r="24" spans="1:19" s="312" customFormat="1" ht="17.25" customHeight="1" x14ac:dyDescent="0.35">
      <c r="A24" s="303">
        <v>4</v>
      </c>
      <c r="B24" s="304" t="s">
        <v>234</v>
      </c>
      <c r="C24" s="295" t="s">
        <v>104</v>
      </c>
      <c r="D24" s="305">
        <f t="shared" si="4"/>
        <v>0</v>
      </c>
      <c r="E24" s="306">
        <f t="shared" si="4"/>
        <v>20</v>
      </c>
      <c r="F24" s="307"/>
      <c r="G24" s="307">
        <v>20</v>
      </c>
      <c r="H24" s="307"/>
      <c r="I24" s="307">
        <v>0</v>
      </c>
      <c r="J24" s="307"/>
      <c r="K24" s="309"/>
      <c r="L24" s="307"/>
      <c r="M24" s="309"/>
      <c r="N24" s="307"/>
      <c r="O24" s="310"/>
      <c r="P24" s="307"/>
      <c r="Q24" s="311"/>
      <c r="R24" s="307"/>
      <c r="S24" s="309"/>
    </row>
    <row r="25" spans="1:19" s="312" customFormat="1" ht="17.25" customHeight="1" x14ac:dyDescent="0.35">
      <c r="A25" s="303">
        <v>5</v>
      </c>
      <c r="B25" s="304" t="s">
        <v>235</v>
      </c>
      <c r="C25" s="295" t="s">
        <v>104</v>
      </c>
      <c r="D25" s="305">
        <f t="shared" si="4"/>
        <v>0</v>
      </c>
      <c r="E25" s="306">
        <f t="shared" si="4"/>
        <v>9</v>
      </c>
      <c r="F25" s="307"/>
      <c r="G25" s="307">
        <v>9</v>
      </c>
      <c r="H25" s="307"/>
      <c r="I25" s="307">
        <v>0</v>
      </c>
      <c r="J25" s="307"/>
      <c r="K25" s="309"/>
      <c r="L25" s="307"/>
      <c r="M25" s="309"/>
      <c r="N25" s="307"/>
      <c r="O25" s="310"/>
      <c r="P25" s="307"/>
      <c r="Q25" s="311"/>
      <c r="R25" s="307"/>
      <c r="S25" s="309"/>
    </row>
    <row r="26" spans="1:19" s="312" customFormat="1" ht="17.25" customHeight="1" x14ac:dyDescent="0.35">
      <c r="A26" s="303">
        <v>6</v>
      </c>
      <c r="B26" s="304" t="s">
        <v>236</v>
      </c>
      <c r="C26" s="295" t="s">
        <v>104</v>
      </c>
      <c r="D26" s="305">
        <f t="shared" si="4"/>
        <v>0</v>
      </c>
      <c r="E26" s="306">
        <f t="shared" si="4"/>
        <v>104</v>
      </c>
      <c r="F26" s="307"/>
      <c r="G26" s="307">
        <v>15</v>
      </c>
      <c r="H26" s="307"/>
      <c r="I26" s="307">
        <v>14</v>
      </c>
      <c r="J26" s="307"/>
      <c r="K26" s="309">
        <v>11</v>
      </c>
      <c r="L26" s="307"/>
      <c r="M26" s="309">
        <v>17</v>
      </c>
      <c r="N26" s="307"/>
      <c r="O26" s="310">
        <v>15</v>
      </c>
      <c r="P26" s="307"/>
      <c r="Q26" s="311">
        <v>12</v>
      </c>
      <c r="R26" s="307"/>
      <c r="S26" s="309">
        <v>20</v>
      </c>
    </row>
    <row r="27" spans="1:19" s="312" customFormat="1" ht="17.25" customHeight="1" x14ac:dyDescent="0.35">
      <c r="A27" s="303">
        <v>7</v>
      </c>
      <c r="B27" s="304" t="s">
        <v>174</v>
      </c>
      <c r="C27" s="295" t="s">
        <v>104</v>
      </c>
      <c r="D27" s="305">
        <f t="shared" si="4"/>
        <v>0</v>
      </c>
      <c r="E27" s="306">
        <f t="shared" si="4"/>
        <v>150</v>
      </c>
      <c r="F27" s="307"/>
      <c r="G27" s="307">
        <v>21</v>
      </c>
      <c r="H27" s="307"/>
      <c r="I27" s="307">
        <v>19</v>
      </c>
      <c r="J27" s="307"/>
      <c r="K27" s="309">
        <v>13</v>
      </c>
      <c r="L27" s="307"/>
      <c r="M27" s="309">
        <v>24</v>
      </c>
      <c r="N27" s="307"/>
      <c r="O27" s="310">
        <v>28</v>
      </c>
      <c r="P27" s="307"/>
      <c r="Q27" s="311">
        <v>27</v>
      </c>
      <c r="R27" s="307"/>
      <c r="S27" s="309">
        <v>18</v>
      </c>
    </row>
    <row r="28" spans="1:19" s="312" customFormat="1" ht="17.25" customHeight="1" x14ac:dyDescent="0.35">
      <c r="A28" s="303">
        <v>8</v>
      </c>
      <c r="B28" s="304" t="s">
        <v>246</v>
      </c>
      <c r="C28" s="295" t="s">
        <v>104</v>
      </c>
      <c r="D28" s="305">
        <f t="shared" si="4"/>
        <v>0</v>
      </c>
      <c r="E28" s="306">
        <f t="shared" si="4"/>
        <v>245</v>
      </c>
      <c r="F28" s="307"/>
      <c r="G28" s="307">
        <v>69</v>
      </c>
      <c r="H28" s="307"/>
      <c r="I28" s="307">
        <v>43</v>
      </c>
      <c r="J28" s="307"/>
      <c r="K28" s="309">
        <v>36</v>
      </c>
      <c r="L28" s="307"/>
      <c r="M28" s="309">
        <v>22</v>
      </c>
      <c r="N28" s="307"/>
      <c r="O28" s="309">
        <v>36</v>
      </c>
      <c r="P28" s="307"/>
      <c r="Q28" s="311">
        <v>19</v>
      </c>
      <c r="R28" s="307"/>
      <c r="S28" s="309">
        <v>20</v>
      </c>
    </row>
    <row r="29" spans="1:19" s="312" customFormat="1" ht="17.25" customHeight="1" x14ac:dyDescent="0.35">
      <c r="A29" s="303">
        <v>9</v>
      </c>
      <c r="B29" s="304" t="s">
        <v>395</v>
      </c>
      <c r="C29" s="295" t="s">
        <v>104</v>
      </c>
      <c r="D29" s="305">
        <f t="shared" si="4"/>
        <v>0</v>
      </c>
      <c r="E29" s="306">
        <f t="shared" si="4"/>
        <v>27</v>
      </c>
      <c r="F29" s="307"/>
      <c r="G29" s="307">
        <v>18</v>
      </c>
      <c r="H29" s="307"/>
      <c r="I29" s="307">
        <v>9</v>
      </c>
      <c r="J29" s="307"/>
      <c r="K29" s="309"/>
      <c r="L29" s="307"/>
      <c r="M29" s="309"/>
      <c r="N29" s="307"/>
      <c r="O29" s="309"/>
      <c r="P29" s="307"/>
      <c r="Q29" s="311"/>
      <c r="R29" s="307"/>
      <c r="S29" s="309"/>
    </row>
    <row r="30" spans="1:19" s="312" customFormat="1" ht="17.25" customHeight="1" x14ac:dyDescent="0.35">
      <c r="A30" s="303">
        <v>10</v>
      </c>
      <c r="B30" s="304" t="s">
        <v>173</v>
      </c>
      <c r="C30" s="295" t="s">
        <v>104</v>
      </c>
      <c r="D30" s="305">
        <f t="shared" si="4"/>
        <v>0</v>
      </c>
      <c r="E30" s="306">
        <f t="shared" si="4"/>
        <v>497</v>
      </c>
      <c r="F30" s="307"/>
      <c r="G30" s="307">
        <v>175</v>
      </c>
      <c r="H30" s="307"/>
      <c r="I30" s="307">
        <v>83</v>
      </c>
      <c r="J30" s="307"/>
      <c r="K30" s="309">
        <v>46</v>
      </c>
      <c r="L30" s="307"/>
      <c r="M30" s="309">
        <v>65</v>
      </c>
      <c r="N30" s="307"/>
      <c r="O30" s="309">
        <v>40</v>
      </c>
      <c r="P30" s="307"/>
      <c r="Q30" s="311">
        <v>36</v>
      </c>
      <c r="R30" s="307"/>
      <c r="S30" s="309">
        <v>52</v>
      </c>
    </row>
    <row r="31" spans="1:19" s="312" customFormat="1" ht="17.25" customHeight="1" x14ac:dyDescent="0.35">
      <c r="A31" s="303">
        <v>11</v>
      </c>
      <c r="B31" s="304" t="s">
        <v>396</v>
      </c>
      <c r="C31" s="295" t="s">
        <v>104</v>
      </c>
      <c r="D31" s="305">
        <f t="shared" si="4"/>
        <v>0</v>
      </c>
      <c r="E31" s="306">
        <f t="shared" si="4"/>
        <v>11</v>
      </c>
      <c r="F31" s="307"/>
      <c r="G31" s="307"/>
      <c r="H31" s="307"/>
      <c r="I31" s="307"/>
      <c r="J31" s="307"/>
      <c r="K31" s="309">
        <v>11</v>
      </c>
      <c r="L31" s="307"/>
      <c r="M31" s="309"/>
      <c r="N31" s="307"/>
      <c r="O31" s="309"/>
      <c r="P31" s="307"/>
      <c r="Q31" s="309"/>
      <c r="R31" s="307"/>
      <c r="S31" s="309"/>
    </row>
    <row r="32" spans="1:19" s="312" customFormat="1" ht="17.25" customHeight="1" x14ac:dyDescent="0.35">
      <c r="A32" s="303">
        <v>12</v>
      </c>
      <c r="B32" s="313" t="s">
        <v>171</v>
      </c>
      <c r="C32" s="295" t="s">
        <v>104</v>
      </c>
      <c r="D32" s="305">
        <f t="shared" si="4"/>
        <v>0</v>
      </c>
      <c r="E32" s="306">
        <f t="shared" si="4"/>
        <v>316</v>
      </c>
      <c r="F32" s="307"/>
      <c r="G32" s="307">
        <v>74</v>
      </c>
      <c r="H32" s="307"/>
      <c r="I32" s="307">
        <v>11</v>
      </c>
      <c r="J32" s="307"/>
      <c r="K32" s="309"/>
      <c r="L32" s="307"/>
      <c r="M32" s="309"/>
      <c r="N32" s="307"/>
      <c r="O32" s="310">
        <v>67</v>
      </c>
      <c r="P32" s="307"/>
      <c r="Q32" s="311">
        <v>80</v>
      </c>
      <c r="R32" s="307"/>
      <c r="S32" s="309">
        <v>84</v>
      </c>
    </row>
    <row r="33" spans="1:19" s="312" customFormat="1" ht="17.25" customHeight="1" x14ac:dyDescent="0.35">
      <c r="A33" s="303">
        <v>13</v>
      </c>
      <c r="B33" s="313" t="s">
        <v>281</v>
      </c>
      <c r="C33" s="295" t="s">
        <v>104</v>
      </c>
      <c r="D33" s="305">
        <f t="shared" si="4"/>
        <v>0</v>
      </c>
      <c r="E33" s="306">
        <f t="shared" si="4"/>
        <v>105</v>
      </c>
      <c r="F33" s="307"/>
      <c r="G33" s="307">
        <v>14</v>
      </c>
      <c r="H33" s="307"/>
      <c r="I33" s="307">
        <v>24</v>
      </c>
      <c r="J33" s="307"/>
      <c r="K33" s="309"/>
      <c r="L33" s="307"/>
      <c r="M33" s="309"/>
      <c r="N33" s="307"/>
      <c r="O33" s="310">
        <v>23</v>
      </c>
      <c r="P33" s="307"/>
      <c r="Q33" s="311">
        <v>30</v>
      </c>
      <c r="R33" s="307"/>
      <c r="S33" s="309">
        <v>14</v>
      </c>
    </row>
    <row r="34" spans="1:19" s="312" customFormat="1" ht="17.25" customHeight="1" x14ac:dyDescent="0.35">
      <c r="A34" s="303">
        <v>14</v>
      </c>
      <c r="B34" s="313" t="s">
        <v>397</v>
      </c>
      <c r="C34" s="295" t="s">
        <v>104</v>
      </c>
      <c r="D34" s="305">
        <f t="shared" si="4"/>
        <v>0</v>
      </c>
      <c r="E34" s="306">
        <f t="shared" si="4"/>
        <v>28</v>
      </c>
      <c r="F34" s="307"/>
      <c r="G34" s="307">
        <v>20</v>
      </c>
      <c r="H34" s="307"/>
      <c r="I34" s="307">
        <v>8</v>
      </c>
      <c r="J34" s="307"/>
      <c r="K34" s="309"/>
      <c r="L34" s="307"/>
      <c r="M34" s="309"/>
      <c r="N34" s="307"/>
      <c r="O34" s="310"/>
      <c r="P34" s="307"/>
      <c r="Q34" s="311"/>
      <c r="R34" s="307"/>
      <c r="S34" s="309"/>
    </row>
    <row r="35" spans="1:19" s="312" customFormat="1" ht="17.25" customHeight="1" x14ac:dyDescent="0.35">
      <c r="A35" s="303">
        <v>15</v>
      </c>
      <c r="B35" s="313" t="s">
        <v>398</v>
      </c>
      <c r="C35" s="295" t="s">
        <v>104</v>
      </c>
      <c r="D35" s="305">
        <f t="shared" si="4"/>
        <v>0</v>
      </c>
      <c r="E35" s="306">
        <f t="shared" si="4"/>
        <v>159</v>
      </c>
      <c r="F35" s="307"/>
      <c r="G35" s="307">
        <v>28</v>
      </c>
      <c r="H35" s="307"/>
      <c r="I35" s="307">
        <v>14</v>
      </c>
      <c r="J35" s="307"/>
      <c r="K35" s="309"/>
      <c r="L35" s="307"/>
      <c r="M35" s="309"/>
      <c r="N35" s="307"/>
      <c r="O35" s="310">
        <v>30</v>
      </c>
      <c r="P35" s="307"/>
      <c r="Q35" s="311">
        <v>39</v>
      </c>
      <c r="R35" s="307"/>
      <c r="S35" s="309">
        <v>48</v>
      </c>
    </row>
    <row r="36" spans="1:19" s="312" customFormat="1" ht="17.25" customHeight="1" x14ac:dyDescent="0.35">
      <c r="A36" s="303">
        <v>16</v>
      </c>
      <c r="B36" s="314" t="s">
        <v>399</v>
      </c>
      <c r="C36" s="295" t="s">
        <v>104</v>
      </c>
      <c r="D36" s="305">
        <f t="shared" si="4"/>
        <v>0</v>
      </c>
      <c r="E36" s="306">
        <f t="shared" si="4"/>
        <v>25</v>
      </c>
      <c r="F36" s="307"/>
      <c r="G36" s="307">
        <v>11</v>
      </c>
      <c r="H36" s="307"/>
      <c r="I36" s="307">
        <v>0</v>
      </c>
      <c r="J36" s="307"/>
      <c r="K36" s="309"/>
      <c r="L36" s="307"/>
      <c r="M36" s="309"/>
      <c r="N36" s="307"/>
      <c r="O36" s="310"/>
      <c r="P36" s="307"/>
      <c r="Q36" s="311">
        <v>14</v>
      </c>
      <c r="R36" s="307"/>
      <c r="S36" s="309"/>
    </row>
    <row r="37" spans="1:19" s="312" customFormat="1" ht="17.25" customHeight="1" x14ac:dyDescent="0.35">
      <c r="A37" s="303">
        <v>17</v>
      </c>
      <c r="B37" s="314" t="s">
        <v>242</v>
      </c>
      <c r="C37" s="295" t="s">
        <v>104</v>
      </c>
      <c r="D37" s="305">
        <f t="shared" si="4"/>
        <v>0</v>
      </c>
      <c r="E37" s="306">
        <f t="shared" si="4"/>
        <v>56</v>
      </c>
      <c r="F37" s="307"/>
      <c r="G37" s="307">
        <v>23</v>
      </c>
      <c r="H37" s="307"/>
      <c r="I37" s="307">
        <v>7</v>
      </c>
      <c r="J37" s="307"/>
      <c r="K37" s="309">
        <v>5</v>
      </c>
      <c r="L37" s="307"/>
      <c r="M37" s="309"/>
      <c r="N37" s="307"/>
      <c r="O37" s="310"/>
      <c r="P37" s="307"/>
      <c r="Q37" s="311">
        <v>6</v>
      </c>
      <c r="R37" s="307"/>
      <c r="S37" s="309">
        <v>15</v>
      </c>
    </row>
    <row r="38" spans="1:19" s="312" customFormat="1" ht="17.25" customHeight="1" x14ac:dyDescent="0.35">
      <c r="A38" s="303">
        <v>18</v>
      </c>
      <c r="B38" s="314" t="s">
        <v>400</v>
      </c>
      <c r="C38" s="295" t="s">
        <v>104</v>
      </c>
      <c r="D38" s="305">
        <f t="shared" si="4"/>
        <v>0</v>
      </c>
      <c r="E38" s="306">
        <f t="shared" si="4"/>
        <v>6</v>
      </c>
      <c r="F38" s="307"/>
      <c r="G38" s="307">
        <v>6</v>
      </c>
      <c r="H38" s="307"/>
      <c r="I38" s="307">
        <v>0</v>
      </c>
      <c r="J38" s="307"/>
      <c r="K38" s="309"/>
      <c r="L38" s="307"/>
      <c r="M38" s="309"/>
      <c r="N38" s="307"/>
      <c r="O38" s="310"/>
      <c r="P38" s="307"/>
      <c r="Q38" s="311"/>
      <c r="R38" s="307"/>
      <c r="S38" s="309"/>
    </row>
    <row r="39" spans="1:19" s="312" customFormat="1" ht="17.25" customHeight="1" x14ac:dyDescent="0.35">
      <c r="A39" s="303">
        <v>19</v>
      </c>
      <c r="B39" s="315" t="s">
        <v>176</v>
      </c>
      <c r="C39" s="295" t="s">
        <v>104</v>
      </c>
      <c r="D39" s="305">
        <f t="shared" si="4"/>
        <v>0</v>
      </c>
      <c r="E39" s="306">
        <f t="shared" si="4"/>
        <v>44</v>
      </c>
      <c r="F39" s="307"/>
      <c r="G39" s="307">
        <v>16</v>
      </c>
      <c r="H39" s="307"/>
      <c r="I39" s="307">
        <v>8</v>
      </c>
      <c r="J39" s="307"/>
      <c r="K39" s="309"/>
      <c r="L39" s="307"/>
      <c r="M39" s="309"/>
      <c r="N39" s="307"/>
      <c r="O39" s="310"/>
      <c r="P39" s="307"/>
      <c r="Q39" s="309"/>
      <c r="R39" s="307"/>
      <c r="S39" s="309">
        <v>20</v>
      </c>
    </row>
    <row r="40" spans="1:19" s="312" customFormat="1" ht="17.25" customHeight="1" x14ac:dyDescent="0.35">
      <c r="A40" s="303">
        <v>20</v>
      </c>
      <c r="B40" s="315" t="s">
        <v>401</v>
      </c>
      <c r="C40" s="295" t="s">
        <v>104</v>
      </c>
      <c r="D40" s="305">
        <f t="shared" si="4"/>
        <v>0</v>
      </c>
      <c r="E40" s="306">
        <f t="shared" si="4"/>
        <v>30</v>
      </c>
      <c r="F40" s="307"/>
      <c r="G40" s="307">
        <v>0</v>
      </c>
      <c r="H40" s="307"/>
      <c r="I40" s="307">
        <v>0</v>
      </c>
      <c r="J40" s="307"/>
      <c r="K40" s="309"/>
      <c r="L40" s="307"/>
      <c r="M40" s="309"/>
      <c r="N40" s="307"/>
      <c r="O40" s="310"/>
      <c r="P40" s="307"/>
      <c r="Q40" s="309"/>
      <c r="R40" s="307"/>
      <c r="S40" s="309">
        <v>30</v>
      </c>
    </row>
    <row r="41" spans="1:19" s="312" customFormat="1" ht="17.25" customHeight="1" x14ac:dyDescent="0.35">
      <c r="A41" s="303">
        <v>21</v>
      </c>
      <c r="B41" s="304" t="s">
        <v>260</v>
      </c>
      <c r="C41" s="295" t="s">
        <v>105</v>
      </c>
      <c r="D41" s="305">
        <f t="shared" si="4"/>
        <v>0</v>
      </c>
      <c r="E41" s="306">
        <f t="shared" si="4"/>
        <v>37</v>
      </c>
      <c r="F41" s="307"/>
      <c r="G41" s="307"/>
      <c r="H41" s="307"/>
      <c r="I41" s="307"/>
      <c r="J41" s="307"/>
      <c r="K41" s="309">
        <v>2</v>
      </c>
      <c r="L41" s="307"/>
      <c r="M41" s="309">
        <v>3</v>
      </c>
      <c r="N41" s="307"/>
      <c r="O41" s="309">
        <v>11</v>
      </c>
      <c r="P41" s="307"/>
      <c r="Q41" s="311">
        <v>5</v>
      </c>
      <c r="R41" s="307"/>
      <c r="S41" s="316">
        <v>16</v>
      </c>
    </row>
    <row r="42" spans="1:19" s="312" customFormat="1" ht="17.25" customHeight="1" x14ac:dyDescent="0.35">
      <c r="A42" s="303">
        <v>22</v>
      </c>
      <c r="B42" s="313" t="s">
        <v>263</v>
      </c>
      <c r="C42" s="295" t="s">
        <v>105</v>
      </c>
      <c r="D42" s="305">
        <f t="shared" si="4"/>
        <v>0</v>
      </c>
      <c r="E42" s="306">
        <f t="shared" si="4"/>
        <v>25</v>
      </c>
      <c r="F42" s="307"/>
      <c r="G42" s="307"/>
      <c r="H42" s="307"/>
      <c r="I42" s="307"/>
      <c r="J42" s="307"/>
      <c r="K42" s="309"/>
      <c r="L42" s="307"/>
      <c r="M42" s="309"/>
      <c r="N42" s="307"/>
      <c r="O42" s="310">
        <v>7</v>
      </c>
      <c r="P42" s="307"/>
      <c r="Q42" s="317">
        <v>11</v>
      </c>
      <c r="R42" s="307"/>
      <c r="S42" s="316">
        <v>7</v>
      </c>
    </row>
    <row r="43" spans="1:19" s="312" customFormat="1" ht="17.25" customHeight="1" x14ac:dyDescent="0.35">
      <c r="A43" s="303">
        <v>23</v>
      </c>
      <c r="B43" s="304" t="s">
        <v>175</v>
      </c>
      <c r="C43" s="295" t="s">
        <v>105</v>
      </c>
      <c r="D43" s="305">
        <f t="shared" si="4"/>
        <v>0</v>
      </c>
      <c r="E43" s="306">
        <f t="shared" si="4"/>
        <v>71</v>
      </c>
      <c r="F43" s="307"/>
      <c r="G43" s="307"/>
      <c r="H43" s="307"/>
      <c r="I43" s="307"/>
      <c r="J43" s="307"/>
      <c r="K43" s="309"/>
      <c r="L43" s="307"/>
      <c r="M43" s="309">
        <v>6</v>
      </c>
      <c r="N43" s="307"/>
      <c r="O43" s="309">
        <v>20</v>
      </c>
      <c r="P43" s="307"/>
      <c r="Q43" s="311">
        <v>31</v>
      </c>
      <c r="R43" s="307"/>
      <c r="S43" s="316">
        <v>14</v>
      </c>
    </row>
    <row r="44" spans="1:19" s="312" customFormat="1" ht="17.25" customHeight="1" x14ac:dyDescent="0.35">
      <c r="A44" s="303">
        <v>24</v>
      </c>
      <c r="B44" s="304" t="s">
        <v>254</v>
      </c>
      <c r="C44" s="295" t="s">
        <v>105</v>
      </c>
      <c r="D44" s="305">
        <f t="shared" si="4"/>
        <v>0</v>
      </c>
      <c r="E44" s="306">
        <f t="shared" si="4"/>
        <v>64</v>
      </c>
      <c r="F44" s="307"/>
      <c r="G44" s="307">
        <v>9</v>
      </c>
      <c r="H44" s="307"/>
      <c r="I44" s="307">
        <v>23</v>
      </c>
      <c r="J44" s="307"/>
      <c r="K44" s="309"/>
      <c r="L44" s="307"/>
      <c r="M44" s="309">
        <v>9</v>
      </c>
      <c r="N44" s="307"/>
      <c r="O44" s="309">
        <v>16</v>
      </c>
      <c r="P44" s="307"/>
      <c r="Q44" s="318">
        <v>7</v>
      </c>
      <c r="R44" s="307"/>
      <c r="S44" s="309"/>
    </row>
    <row r="45" spans="1:19" s="312" customFormat="1" ht="17.25" customHeight="1" x14ac:dyDescent="0.35">
      <c r="A45" s="303">
        <v>25</v>
      </c>
      <c r="B45" s="304" t="s">
        <v>242</v>
      </c>
      <c r="C45" s="295" t="s">
        <v>105</v>
      </c>
      <c r="D45" s="305">
        <f t="shared" si="4"/>
        <v>0</v>
      </c>
      <c r="E45" s="306">
        <f t="shared" si="4"/>
        <v>53</v>
      </c>
      <c r="F45" s="307"/>
      <c r="G45" s="307"/>
      <c r="H45" s="307"/>
      <c r="I45" s="307">
        <v>8</v>
      </c>
      <c r="J45" s="307"/>
      <c r="K45" s="309"/>
      <c r="L45" s="307"/>
      <c r="M45" s="309">
        <v>10</v>
      </c>
      <c r="N45" s="307"/>
      <c r="O45" s="310">
        <v>9</v>
      </c>
      <c r="P45" s="307"/>
      <c r="Q45" s="318">
        <v>6</v>
      </c>
      <c r="R45" s="307"/>
      <c r="S45" s="316">
        <v>20</v>
      </c>
    </row>
    <row r="46" spans="1:19" s="312" customFormat="1" ht="17.25" customHeight="1" x14ac:dyDescent="0.35">
      <c r="A46" s="303">
        <v>26</v>
      </c>
      <c r="B46" s="304" t="s">
        <v>400</v>
      </c>
      <c r="C46" s="295" t="s">
        <v>105</v>
      </c>
      <c r="D46" s="305">
        <f t="shared" si="4"/>
        <v>0</v>
      </c>
      <c r="E46" s="306">
        <f t="shared" si="4"/>
        <v>26</v>
      </c>
      <c r="F46" s="307"/>
      <c r="G46" s="307"/>
      <c r="H46" s="307"/>
      <c r="I46" s="307">
        <v>8</v>
      </c>
      <c r="J46" s="307"/>
      <c r="K46" s="309"/>
      <c r="L46" s="307"/>
      <c r="M46" s="309">
        <v>4</v>
      </c>
      <c r="N46" s="307"/>
      <c r="O46" s="310">
        <v>3</v>
      </c>
      <c r="P46" s="307"/>
      <c r="Q46" s="318">
        <v>3</v>
      </c>
      <c r="R46" s="307"/>
      <c r="S46" s="316">
        <v>8</v>
      </c>
    </row>
    <row r="47" spans="1:19" s="312" customFormat="1" ht="17.25" customHeight="1" x14ac:dyDescent="0.35">
      <c r="A47" s="303">
        <v>27</v>
      </c>
      <c r="B47" s="304" t="s">
        <v>255</v>
      </c>
      <c r="C47" s="295" t="s">
        <v>105</v>
      </c>
      <c r="D47" s="305">
        <f t="shared" si="4"/>
        <v>0</v>
      </c>
      <c r="E47" s="306">
        <f t="shared" si="4"/>
        <v>38</v>
      </c>
      <c r="F47" s="307"/>
      <c r="G47" s="307"/>
      <c r="H47" s="307"/>
      <c r="I47" s="307"/>
      <c r="J47" s="307"/>
      <c r="K47" s="309"/>
      <c r="L47" s="307"/>
      <c r="M47" s="309">
        <v>11</v>
      </c>
      <c r="N47" s="307"/>
      <c r="O47" s="310">
        <v>8</v>
      </c>
      <c r="P47" s="307"/>
      <c r="Q47" s="311">
        <v>8</v>
      </c>
      <c r="R47" s="307"/>
      <c r="S47" s="316">
        <v>11</v>
      </c>
    </row>
    <row r="48" spans="1:19" s="312" customFormat="1" ht="17.25" customHeight="1" x14ac:dyDescent="0.35">
      <c r="A48" s="303">
        <v>28</v>
      </c>
      <c r="B48" s="304" t="s">
        <v>281</v>
      </c>
      <c r="C48" s="295" t="s">
        <v>105</v>
      </c>
      <c r="D48" s="305">
        <f t="shared" si="4"/>
        <v>0</v>
      </c>
      <c r="E48" s="306">
        <f t="shared" si="4"/>
        <v>144</v>
      </c>
      <c r="F48" s="307"/>
      <c r="G48" s="307">
        <v>17</v>
      </c>
      <c r="H48" s="307"/>
      <c r="I48" s="307">
        <v>37</v>
      </c>
      <c r="J48" s="307"/>
      <c r="K48" s="309"/>
      <c r="L48" s="307"/>
      <c r="M48" s="309">
        <v>9</v>
      </c>
      <c r="N48" s="307"/>
      <c r="O48" s="310">
        <v>24</v>
      </c>
      <c r="P48" s="307"/>
      <c r="Q48" s="311">
        <v>17</v>
      </c>
      <c r="R48" s="307"/>
      <c r="S48" s="316">
        <v>40</v>
      </c>
    </row>
    <row r="49" spans="1:19" s="312" customFormat="1" ht="17.25" customHeight="1" x14ac:dyDescent="0.35">
      <c r="A49" s="303">
        <v>29</v>
      </c>
      <c r="B49" s="304" t="s">
        <v>402</v>
      </c>
      <c r="C49" s="295" t="s">
        <v>105</v>
      </c>
      <c r="D49" s="305">
        <f t="shared" si="4"/>
        <v>0</v>
      </c>
      <c r="E49" s="306">
        <f t="shared" si="4"/>
        <v>258</v>
      </c>
      <c r="F49" s="307"/>
      <c r="G49" s="307">
        <v>13</v>
      </c>
      <c r="H49" s="307"/>
      <c r="I49" s="307">
        <v>45</v>
      </c>
      <c r="J49" s="307"/>
      <c r="K49" s="309"/>
      <c r="L49" s="307"/>
      <c r="M49" s="309">
        <v>37</v>
      </c>
      <c r="N49" s="307"/>
      <c r="O49" s="309">
        <v>53</v>
      </c>
      <c r="P49" s="307"/>
      <c r="Q49" s="311">
        <v>44</v>
      </c>
      <c r="R49" s="307"/>
      <c r="S49" s="316">
        <v>66</v>
      </c>
    </row>
    <row r="50" spans="1:19" s="312" customFormat="1" ht="17.25" customHeight="1" x14ac:dyDescent="0.35">
      <c r="A50" s="303">
        <v>30</v>
      </c>
      <c r="B50" s="304" t="s">
        <v>403</v>
      </c>
      <c r="C50" s="295" t="s">
        <v>105</v>
      </c>
      <c r="D50" s="305">
        <f t="shared" si="4"/>
        <v>0</v>
      </c>
      <c r="E50" s="306">
        <f t="shared" si="4"/>
        <v>6</v>
      </c>
      <c r="F50" s="307"/>
      <c r="G50" s="307"/>
      <c r="H50" s="307"/>
      <c r="I50" s="307"/>
      <c r="J50" s="307"/>
      <c r="K50" s="309"/>
      <c r="L50" s="307"/>
      <c r="M50" s="309">
        <v>6</v>
      </c>
      <c r="N50" s="307"/>
      <c r="O50" s="309"/>
      <c r="P50" s="307"/>
      <c r="Q50" s="309"/>
      <c r="R50" s="307"/>
      <c r="S50" s="309"/>
    </row>
    <row r="51" spans="1:19" s="312" customFormat="1" ht="17.25" customHeight="1" x14ac:dyDescent="0.35">
      <c r="A51" s="303">
        <v>31</v>
      </c>
      <c r="B51" s="313" t="s">
        <v>234</v>
      </c>
      <c r="C51" s="295" t="s">
        <v>105</v>
      </c>
      <c r="D51" s="305">
        <f t="shared" si="4"/>
        <v>0</v>
      </c>
      <c r="E51" s="306">
        <f t="shared" si="4"/>
        <v>44</v>
      </c>
      <c r="F51" s="307"/>
      <c r="G51" s="307"/>
      <c r="H51" s="307"/>
      <c r="I51" s="307"/>
      <c r="J51" s="307"/>
      <c r="K51" s="309"/>
      <c r="L51" s="307"/>
      <c r="M51" s="309"/>
      <c r="N51" s="307"/>
      <c r="O51" s="310">
        <v>15</v>
      </c>
      <c r="P51" s="307"/>
      <c r="Q51" s="318">
        <v>12</v>
      </c>
      <c r="R51" s="307"/>
      <c r="S51" s="316">
        <v>17</v>
      </c>
    </row>
    <row r="52" spans="1:19" s="312" customFormat="1" ht="17.25" customHeight="1" x14ac:dyDescent="0.35">
      <c r="A52" s="303">
        <v>32</v>
      </c>
      <c r="B52" s="313" t="s">
        <v>264</v>
      </c>
      <c r="C52" s="295" t="s">
        <v>105</v>
      </c>
      <c r="D52" s="305">
        <f t="shared" si="4"/>
        <v>0</v>
      </c>
      <c r="E52" s="306">
        <f t="shared" si="4"/>
        <v>20</v>
      </c>
      <c r="F52" s="307"/>
      <c r="G52" s="307"/>
      <c r="H52" s="307"/>
      <c r="I52" s="307"/>
      <c r="J52" s="307"/>
      <c r="K52" s="309"/>
      <c r="L52" s="307"/>
      <c r="M52" s="309"/>
      <c r="N52" s="307"/>
      <c r="O52" s="310">
        <v>4</v>
      </c>
      <c r="P52" s="307"/>
      <c r="Q52" s="318">
        <v>16</v>
      </c>
      <c r="R52" s="307"/>
      <c r="S52" s="309"/>
    </row>
    <row r="53" spans="1:19" s="312" customFormat="1" ht="17.25" customHeight="1" x14ac:dyDescent="0.35">
      <c r="A53" s="303">
        <v>33</v>
      </c>
      <c r="B53" s="315" t="s">
        <v>176</v>
      </c>
      <c r="C53" s="295" t="s">
        <v>105</v>
      </c>
      <c r="D53" s="305">
        <f t="shared" si="4"/>
        <v>0</v>
      </c>
      <c r="E53" s="306">
        <f t="shared" si="4"/>
        <v>101</v>
      </c>
      <c r="F53" s="307"/>
      <c r="G53" s="307">
        <v>12</v>
      </c>
      <c r="H53" s="307"/>
      <c r="I53" s="307">
        <v>32</v>
      </c>
      <c r="J53" s="307"/>
      <c r="K53" s="309"/>
      <c r="L53" s="307"/>
      <c r="M53" s="309"/>
      <c r="N53" s="307"/>
      <c r="O53" s="309">
        <v>36</v>
      </c>
      <c r="P53" s="307"/>
      <c r="Q53" s="316">
        <v>11</v>
      </c>
      <c r="R53" s="307"/>
      <c r="S53" s="316">
        <v>10</v>
      </c>
    </row>
    <row r="54" spans="1:19" s="312" customFormat="1" ht="17.25" customHeight="1" x14ac:dyDescent="0.35">
      <c r="A54" s="303">
        <v>34</v>
      </c>
      <c r="B54" s="313" t="s">
        <v>171</v>
      </c>
      <c r="C54" s="295" t="s">
        <v>105</v>
      </c>
      <c r="D54" s="305">
        <f t="shared" si="4"/>
        <v>0</v>
      </c>
      <c r="E54" s="306">
        <f t="shared" si="4"/>
        <v>329</v>
      </c>
      <c r="F54" s="307"/>
      <c r="G54" s="307">
        <v>28</v>
      </c>
      <c r="H54" s="307"/>
      <c r="I54" s="307">
        <v>27</v>
      </c>
      <c r="J54" s="307"/>
      <c r="K54" s="309"/>
      <c r="L54" s="307"/>
      <c r="M54" s="309"/>
      <c r="N54" s="307"/>
      <c r="O54" s="310">
        <v>102</v>
      </c>
      <c r="P54" s="307"/>
      <c r="Q54" s="318">
        <v>82</v>
      </c>
      <c r="R54" s="307"/>
      <c r="S54" s="316">
        <v>90</v>
      </c>
    </row>
    <row r="55" spans="1:19" s="312" customFormat="1" ht="17.25" customHeight="1" x14ac:dyDescent="0.35">
      <c r="A55" s="303">
        <v>35</v>
      </c>
      <c r="B55" s="313" t="s">
        <v>404</v>
      </c>
      <c r="C55" s="295" t="s">
        <v>105</v>
      </c>
      <c r="D55" s="305">
        <f t="shared" si="4"/>
        <v>0</v>
      </c>
      <c r="E55" s="306">
        <f t="shared" si="4"/>
        <v>18</v>
      </c>
      <c r="F55" s="307"/>
      <c r="G55" s="307"/>
      <c r="H55" s="307"/>
      <c r="I55" s="307">
        <v>10</v>
      </c>
      <c r="J55" s="307"/>
      <c r="K55" s="309"/>
      <c r="L55" s="307"/>
      <c r="M55" s="309"/>
      <c r="N55" s="307"/>
      <c r="O55" s="310">
        <v>7</v>
      </c>
      <c r="P55" s="307"/>
      <c r="Q55" s="318">
        <v>1</v>
      </c>
      <c r="R55" s="307"/>
      <c r="S55" s="309"/>
    </row>
    <row r="56" spans="1:19" s="312" customFormat="1" ht="17.25" customHeight="1" x14ac:dyDescent="0.35">
      <c r="A56" s="303">
        <v>36</v>
      </c>
      <c r="B56" s="300" t="s">
        <v>268</v>
      </c>
      <c r="C56" s="295" t="s">
        <v>105</v>
      </c>
      <c r="D56" s="305">
        <f t="shared" si="4"/>
        <v>0</v>
      </c>
      <c r="E56" s="306">
        <f t="shared" si="4"/>
        <v>17</v>
      </c>
      <c r="F56" s="307"/>
      <c r="G56" s="307"/>
      <c r="H56" s="307"/>
      <c r="I56" s="307"/>
      <c r="J56" s="307"/>
      <c r="K56" s="309"/>
      <c r="L56" s="307"/>
      <c r="M56" s="309"/>
      <c r="N56" s="307"/>
      <c r="O56" s="309"/>
      <c r="P56" s="307"/>
      <c r="Q56" s="318">
        <v>5</v>
      </c>
      <c r="R56" s="307"/>
      <c r="S56" s="316">
        <v>12</v>
      </c>
    </row>
    <row r="57" spans="1:19" s="312" customFormat="1" ht="17.25" customHeight="1" x14ac:dyDescent="0.35">
      <c r="A57" s="303">
        <v>37</v>
      </c>
      <c r="B57" s="300" t="s">
        <v>405</v>
      </c>
      <c r="C57" s="295" t="s">
        <v>105</v>
      </c>
      <c r="D57" s="305">
        <f t="shared" si="4"/>
        <v>0</v>
      </c>
      <c r="E57" s="306">
        <f t="shared" si="4"/>
        <v>8</v>
      </c>
      <c r="F57" s="307"/>
      <c r="G57" s="307"/>
      <c r="H57" s="307"/>
      <c r="I57" s="307"/>
      <c r="J57" s="307"/>
      <c r="K57" s="309"/>
      <c r="L57" s="307"/>
      <c r="M57" s="309"/>
      <c r="N57" s="307"/>
      <c r="O57" s="309"/>
      <c r="P57" s="307"/>
      <c r="Q57" s="318">
        <v>8</v>
      </c>
      <c r="R57" s="307"/>
      <c r="S57" s="309"/>
    </row>
    <row r="58" spans="1:19" s="312" customFormat="1" ht="46.8" x14ac:dyDescent="0.35">
      <c r="A58" s="319" t="s">
        <v>48</v>
      </c>
      <c r="B58" s="320" t="s">
        <v>496</v>
      </c>
      <c r="C58" s="301"/>
      <c r="D58" s="321">
        <f>SUM(D59:D77)</f>
        <v>169</v>
      </c>
      <c r="E58" s="321">
        <f t="shared" ref="E58:S58" si="5">SUM(E59:E77)</f>
        <v>3354</v>
      </c>
      <c r="F58" s="321">
        <f t="shared" si="5"/>
        <v>17</v>
      </c>
      <c r="G58" s="321">
        <f t="shared" si="5"/>
        <v>295</v>
      </c>
      <c r="H58" s="321">
        <f t="shared" si="5"/>
        <v>23</v>
      </c>
      <c r="I58" s="321">
        <f t="shared" si="5"/>
        <v>446</v>
      </c>
      <c r="J58" s="321">
        <f t="shared" si="5"/>
        <v>22</v>
      </c>
      <c r="K58" s="321">
        <f t="shared" si="5"/>
        <v>519</v>
      </c>
      <c r="L58" s="321">
        <f t="shared" si="5"/>
        <v>27</v>
      </c>
      <c r="M58" s="321">
        <f t="shared" si="5"/>
        <v>567</v>
      </c>
      <c r="N58" s="321">
        <f t="shared" si="5"/>
        <v>31</v>
      </c>
      <c r="O58" s="321">
        <f t="shared" si="5"/>
        <v>721</v>
      </c>
      <c r="P58" s="321">
        <f t="shared" si="5"/>
        <v>33</v>
      </c>
      <c r="Q58" s="321">
        <f t="shared" si="5"/>
        <v>584</v>
      </c>
      <c r="R58" s="321">
        <f t="shared" si="5"/>
        <v>16</v>
      </c>
      <c r="S58" s="321">
        <f t="shared" si="5"/>
        <v>222</v>
      </c>
    </row>
    <row r="59" spans="1:19" s="312" customFormat="1" ht="18" x14ac:dyDescent="0.35">
      <c r="A59" s="322">
        <v>1</v>
      </c>
      <c r="B59" s="323" t="s">
        <v>171</v>
      </c>
      <c r="C59" s="322" t="s">
        <v>104</v>
      </c>
      <c r="D59" s="324">
        <f>F59+H59+J59+L59+N59+P59+R59</f>
        <v>11</v>
      </c>
      <c r="E59" s="325">
        <f>G59+I59+K59+M59+O59+Q59+S59</f>
        <v>268</v>
      </c>
      <c r="F59" s="322">
        <v>1</v>
      </c>
      <c r="G59" s="322">
        <v>25</v>
      </c>
      <c r="H59" s="322">
        <v>1</v>
      </c>
      <c r="I59" s="322">
        <v>32</v>
      </c>
      <c r="J59" s="322">
        <v>2</v>
      </c>
      <c r="K59" s="322">
        <v>32</v>
      </c>
      <c r="L59" s="322">
        <v>2</v>
      </c>
      <c r="M59" s="322">
        <v>21</v>
      </c>
      <c r="N59" s="322">
        <v>2</v>
      </c>
      <c r="O59" s="322">
        <v>101</v>
      </c>
      <c r="P59" s="322">
        <v>2</v>
      </c>
      <c r="Q59" s="322">
        <v>55</v>
      </c>
      <c r="R59" s="322">
        <v>1</v>
      </c>
      <c r="S59" s="322">
        <v>2</v>
      </c>
    </row>
    <row r="60" spans="1:19" s="312" customFormat="1" ht="18" x14ac:dyDescent="0.35">
      <c r="A60" s="322">
        <v>2</v>
      </c>
      <c r="B60" s="323" t="s">
        <v>402</v>
      </c>
      <c r="C60" s="322" t="s">
        <v>104</v>
      </c>
      <c r="D60" s="324">
        <f t="shared" ref="D60:E77" si="6">F60+H60+J60+L60+N60+P60+R60</f>
        <v>9</v>
      </c>
      <c r="E60" s="325">
        <f t="shared" si="6"/>
        <v>225</v>
      </c>
      <c r="F60" s="322">
        <v>2</v>
      </c>
      <c r="G60" s="322">
        <v>42</v>
      </c>
      <c r="H60" s="322">
        <v>1</v>
      </c>
      <c r="I60" s="322">
        <v>33</v>
      </c>
      <c r="J60" s="322">
        <v>1</v>
      </c>
      <c r="K60" s="322">
        <v>30</v>
      </c>
      <c r="L60" s="322">
        <v>1</v>
      </c>
      <c r="M60" s="322">
        <v>29</v>
      </c>
      <c r="N60" s="322">
        <v>1</v>
      </c>
      <c r="O60" s="322">
        <v>37</v>
      </c>
      <c r="P60" s="322">
        <v>2</v>
      </c>
      <c r="Q60" s="322">
        <v>43</v>
      </c>
      <c r="R60" s="322">
        <v>1</v>
      </c>
      <c r="S60" s="322">
        <v>11</v>
      </c>
    </row>
    <row r="61" spans="1:19" s="312" customFormat="1" ht="18" x14ac:dyDescent="0.35">
      <c r="A61" s="322">
        <v>3</v>
      </c>
      <c r="B61" s="323" t="s">
        <v>281</v>
      </c>
      <c r="C61" s="322" t="s">
        <v>104</v>
      </c>
      <c r="D61" s="324">
        <f t="shared" si="6"/>
        <v>8</v>
      </c>
      <c r="E61" s="325">
        <f t="shared" si="6"/>
        <v>139</v>
      </c>
      <c r="F61" s="322">
        <v>1</v>
      </c>
      <c r="G61" s="322">
        <v>26</v>
      </c>
      <c r="H61" s="322">
        <v>1</v>
      </c>
      <c r="I61" s="322">
        <v>14</v>
      </c>
      <c r="J61" s="322">
        <v>1</v>
      </c>
      <c r="K61" s="322">
        <v>24</v>
      </c>
      <c r="L61" s="322">
        <v>1</v>
      </c>
      <c r="M61" s="322">
        <v>30</v>
      </c>
      <c r="N61" s="322">
        <v>1</v>
      </c>
      <c r="O61" s="322">
        <v>14</v>
      </c>
      <c r="P61" s="322">
        <v>2</v>
      </c>
      <c r="Q61" s="322">
        <v>30</v>
      </c>
      <c r="R61" s="322">
        <v>1</v>
      </c>
      <c r="S61" s="322">
        <v>1</v>
      </c>
    </row>
    <row r="62" spans="1:19" s="312" customFormat="1" ht="18" x14ac:dyDescent="0.35">
      <c r="A62" s="322">
        <v>4</v>
      </c>
      <c r="B62" s="323" t="s">
        <v>238</v>
      </c>
      <c r="C62" s="322" t="s">
        <v>104</v>
      </c>
      <c r="D62" s="324">
        <f t="shared" si="6"/>
        <v>7</v>
      </c>
      <c r="E62" s="325">
        <f t="shared" si="6"/>
        <v>112</v>
      </c>
      <c r="F62" s="322">
        <v>1</v>
      </c>
      <c r="G62" s="322">
        <v>6</v>
      </c>
      <c r="H62" s="322">
        <v>1</v>
      </c>
      <c r="I62" s="322">
        <v>17</v>
      </c>
      <c r="J62" s="322">
        <v>1</v>
      </c>
      <c r="K62" s="322">
        <v>25</v>
      </c>
      <c r="L62" s="322">
        <v>1</v>
      </c>
      <c r="M62" s="322">
        <v>24</v>
      </c>
      <c r="N62" s="322">
        <v>1</v>
      </c>
      <c r="O62" s="322">
        <v>14</v>
      </c>
      <c r="P62" s="322">
        <v>1</v>
      </c>
      <c r="Q62" s="322">
        <v>15</v>
      </c>
      <c r="R62" s="322">
        <v>1</v>
      </c>
      <c r="S62" s="322">
        <v>11</v>
      </c>
    </row>
    <row r="63" spans="1:19" s="312" customFormat="1" ht="18" x14ac:dyDescent="0.35">
      <c r="A63" s="322">
        <v>5</v>
      </c>
      <c r="B63" s="323" t="s">
        <v>404</v>
      </c>
      <c r="C63" s="322" t="s">
        <v>104</v>
      </c>
      <c r="D63" s="324">
        <f t="shared" si="6"/>
        <v>6</v>
      </c>
      <c r="E63" s="325">
        <f t="shared" si="6"/>
        <v>57</v>
      </c>
      <c r="F63" s="322">
        <v>2</v>
      </c>
      <c r="G63" s="322">
        <v>19</v>
      </c>
      <c r="H63" s="322">
        <v>1</v>
      </c>
      <c r="I63" s="322">
        <v>4</v>
      </c>
      <c r="J63" s="322">
        <v>0</v>
      </c>
      <c r="K63" s="322">
        <v>0</v>
      </c>
      <c r="L63" s="322">
        <v>1</v>
      </c>
      <c r="M63" s="322">
        <v>9</v>
      </c>
      <c r="N63" s="322">
        <v>1</v>
      </c>
      <c r="O63" s="322">
        <v>13</v>
      </c>
      <c r="P63" s="322">
        <v>1</v>
      </c>
      <c r="Q63" s="322">
        <v>12</v>
      </c>
      <c r="R63" s="322">
        <v>0</v>
      </c>
      <c r="S63" s="322">
        <v>0</v>
      </c>
    </row>
    <row r="64" spans="1:19" s="312" customFormat="1" ht="18" x14ac:dyDescent="0.35">
      <c r="A64" s="322">
        <v>6</v>
      </c>
      <c r="B64" s="323" t="s">
        <v>234</v>
      </c>
      <c r="C64" s="322" t="s">
        <v>104</v>
      </c>
      <c r="D64" s="324">
        <f t="shared" si="6"/>
        <v>9</v>
      </c>
      <c r="E64" s="325">
        <f t="shared" si="6"/>
        <v>200</v>
      </c>
      <c r="F64" s="322">
        <v>2</v>
      </c>
      <c r="G64" s="322">
        <v>31</v>
      </c>
      <c r="H64" s="322">
        <v>2</v>
      </c>
      <c r="I64" s="322">
        <v>20</v>
      </c>
      <c r="J64" s="322">
        <v>1</v>
      </c>
      <c r="K64" s="322">
        <v>32</v>
      </c>
      <c r="L64" s="322">
        <v>1</v>
      </c>
      <c r="M64" s="322">
        <v>28</v>
      </c>
      <c r="N64" s="322">
        <v>1</v>
      </c>
      <c r="O64" s="322">
        <v>45</v>
      </c>
      <c r="P64" s="322">
        <v>1</v>
      </c>
      <c r="Q64" s="322">
        <v>26</v>
      </c>
      <c r="R64" s="322">
        <v>1</v>
      </c>
      <c r="S64" s="322">
        <v>18</v>
      </c>
    </row>
    <row r="65" spans="1:19" s="312" customFormat="1" ht="18" x14ac:dyDescent="0.35">
      <c r="A65" s="322">
        <v>7</v>
      </c>
      <c r="B65" s="326" t="s">
        <v>495</v>
      </c>
      <c r="C65" s="322" t="s">
        <v>104</v>
      </c>
      <c r="D65" s="324">
        <f t="shared" si="6"/>
        <v>5</v>
      </c>
      <c r="E65" s="325">
        <f t="shared" si="6"/>
        <v>57</v>
      </c>
      <c r="F65" s="322"/>
      <c r="G65" s="322">
        <v>0</v>
      </c>
      <c r="H65" s="322"/>
      <c r="I65" s="322">
        <v>0</v>
      </c>
      <c r="J65" s="322">
        <v>0</v>
      </c>
      <c r="K65" s="322">
        <v>0</v>
      </c>
      <c r="L65" s="322">
        <v>1</v>
      </c>
      <c r="M65" s="322">
        <v>15</v>
      </c>
      <c r="N65" s="322">
        <v>1</v>
      </c>
      <c r="O65" s="322">
        <v>16</v>
      </c>
      <c r="P65" s="322">
        <v>2</v>
      </c>
      <c r="Q65" s="322">
        <v>20</v>
      </c>
      <c r="R65" s="322">
        <v>1</v>
      </c>
      <c r="S65" s="322">
        <v>6</v>
      </c>
    </row>
    <row r="66" spans="1:19" s="312" customFormat="1" ht="18" x14ac:dyDescent="0.35">
      <c r="A66" s="322">
        <v>8</v>
      </c>
      <c r="B66" s="323" t="s">
        <v>171</v>
      </c>
      <c r="C66" s="322" t="s">
        <v>105</v>
      </c>
      <c r="D66" s="324">
        <f t="shared" si="6"/>
        <v>24</v>
      </c>
      <c r="E66" s="325">
        <f t="shared" si="6"/>
        <v>610</v>
      </c>
      <c r="F66" s="322">
        <v>2</v>
      </c>
      <c r="G66" s="322">
        <v>43</v>
      </c>
      <c r="H66" s="322">
        <v>3</v>
      </c>
      <c r="I66" s="322">
        <v>70</v>
      </c>
      <c r="J66" s="322">
        <v>4</v>
      </c>
      <c r="K66" s="322">
        <v>126</v>
      </c>
      <c r="L66" s="322">
        <v>6</v>
      </c>
      <c r="M66" s="322">
        <v>101</v>
      </c>
      <c r="N66" s="322">
        <v>4</v>
      </c>
      <c r="O66" s="322">
        <v>146</v>
      </c>
      <c r="P66" s="322">
        <v>4</v>
      </c>
      <c r="Q66" s="322">
        <v>95</v>
      </c>
      <c r="R66" s="322">
        <v>1</v>
      </c>
      <c r="S66" s="322">
        <v>29</v>
      </c>
    </row>
    <row r="67" spans="1:19" s="312" customFormat="1" ht="18" x14ac:dyDescent="0.35">
      <c r="A67" s="322">
        <v>9</v>
      </c>
      <c r="B67" s="323" t="s">
        <v>402</v>
      </c>
      <c r="C67" s="322" t="s">
        <v>105</v>
      </c>
      <c r="D67" s="324">
        <f t="shared" si="6"/>
        <v>22</v>
      </c>
      <c r="E67" s="325">
        <f t="shared" si="6"/>
        <v>595</v>
      </c>
      <c r="F67" s="322">
        <v>2</v>
      </c>
      <c r="G67" s="322">
        <v>32</v>
      </c>
      <c r="H67" s="322">
        <v>4</v>
      </c>
      <c r="I67" s="322">
        <v>106</v>
      </c>
      <c r="J67" s="322">
        <v>5</v>
      </c>
      <c r="K67" s="322">
        <v>117</v>
      </c>
      <c r="L67" s="322">
        <v>1</v>
      </c>
      <c r="M67" s="322">
        <v>134</v>
      </c>
      <c r="N67" s="322">
        <v>3</v>
      </c>
      <c r="O67" s="322">
        <v>80</v>
      </c>
      <c r="P67" s="322">
        <v>5</v>
      </c>
      <c r="Q67" s="322">
        <v>89</v>
      </c>
      <c r="R67" s="322">
        <v>2</v>
      </c>
      <c r="S67" s="322">
        <v>37</v>
      </c>
    </row>
    <row r="68" spans="1:19" s="312" customFormat="1" ht="18" x14ac:dyDescent="0.35">
      <c r="A68" s="322">
        <v>10</v>
      </c>
      <c r="B68" s="323" t="s">
        <v>281</v>
      </c>
      <c r="C68" s="322" t="s">
        <v>105</v>
      </c>
      <c r="D68" s="324">
        <f t="shared" si="6"/>
        <v>13</v>
      </c>
      <c r="E68" s="325">
        <f t="shared" si="6"/>
        <v>241</v>
      </c>
      <c r="F68" s="322">
        <v>1</v>
      </c>
      <c r="G68" s="322">
        <v>22</v>
      </c>
      <c r="H68" s="322">
        <v>2</v>
      </c>
      <c r="I68" s="322">
        <v>44</v>
      </c>
      <c r="J68" s="322">
        <v>2</v>
      </c>
      <c r="K68" s="322">
        <v>41</v>
      </c>
      <c r="L68" s="322">
        <v>2</v>
      </c>
      <c r="M68" s="322">
        <v>30</v>
      </c>
      <c r="N68" s="322">
        <v>1</v>
      </c>
      <c r="O68" s="322">
        <v>20</v>
      </c>
      <c r="P68" s="322">
        <v>4</v>
      </c>
      <c r="Q68" s="322">
        <v>83</v>
      </c>
      <c r="R68" s="322">
        <v>1</v>
      </c>
      <c r="S68" s="322">
        <v>1</v>
      </c>
    </row>
    <row r="69" spans="1:19" s="312" customFormat="1" ht="18" x14ac:dyDescent="0.35">
      <c r="A69" s="322">
        <v>11</v>
      </c>
      <c r="B69" s="323" t="s">
        <v>238</v>
      </c>
      <c r="C69" s="322" t="s">
        <v>105</v>
      </c>
      <c r="D69" s="324">
        <f t="shared" si="6"/>
        <v>11</v>
      </c>
      <c r="E69" s="325">
        <f t="shared" si="6"/>
        <v>230</v>
      </c>
      <c r="F69" s="322">
        <v>1</v>
      </c>
      <c r="G69" s="322">
        <v>26</v>
      </c>
      <c r="H69" s="322">
        <v>2</v>
      </c>
      <c r="I69" s="322">
        <v>48</v>
      </c>
      <c r="J69" s="322">
        <v>1</v>
      </c>
      <c r="K69" s="322">
        <v>25</v>
      </c>
      <c r="L69" s="322">
        <v>1</v>
      </c>
      <c r="M69" s="322">
        <v>13</v>
      </c>
      <c r="N69" s="322">
        <v>4</v>
      </c>
      <c r="O69" s="322">
        <v>82</v>
      </c>
      <c r="P69" s="322">
        <v>2</v>
      </c>
      <c r="Q69" s="322">
        <v>36</v>
      </c>
      <c r="R69" s="322">
        <v>0</v>
      </c>
      <c r="S69" s="322">
        <v>0</v>
      </c>
    </row>
    <row r="70" spans="1:19" s="312" customFormat="1" ht="18" x14ac:dyDescent="0.35">
      <c r="A70" s="322">
        <v>12</v>
      </c>
      <c r="B70" s="323" t="s">
        <v>404</v>
      </c>
      <c r="C70" s="322" t="s">
        <v>105</v>
      </c>
      <c r="D70" s="324">
        <f t="shared" si="6"/>
        <v>5</v>
      </c>
      <c r="E70" s="325">
        <f t="shared" si="6"/>
        <v>61</v>
      </c>
      <c r="F70" s="322">
        <v>1</v>
      </c>
      <c r="G70" s="322">
        <v>10</v>
      </c>
      <c r="H70" s="322">
        <v>0</v>
      </c>
      <c r="I70" s="322">
        <v>0</v>
      </c>
      <c r="J70" s="322">
        <v>0</v>
      </c>
      <c r="K70" s="322">
        <v>0</v>
      </c>
      <c r="L70" s="322">
        <v>1</v>
      </c>
      <c r="M70" s="322">
        <v>17</v>
      </c>
      <c r="N70" s="322">
        <v>1</v>
      </c>
      <c r="O70" s="322">
        <v>12</v>
      </c>
      <c r="P70" s="322">
        <v>1</v>
      </c>
      <c r="Q70" s="322">
        <v>8</v>
      </c>
      <c r="R70" s="322">
        <v>1</v>
      </c>
      <c r="S70" s="322">
        <v>14</v>
      </c>
    </row>
    <row r="71" spans="1:19" s="312" customFormat="1" ht="18" x14ac:dyDescent="0.35">
      <c r="A71" s="322">
        <v>13</v>
      </c>
      <c r="B71" s="323" t="s">
        <v>271</v>
      </c>
      <c r="C71" s="322" t="s">
        <v>105</v>
      </c>
      <c r="D71" s="324">
        <f t="shared" si="6"/>
        <v>2</v>
      </c>
      <c r="E71" s="325">
        <f t="shared" si="6"/>
        <v>12</v>
      </c>
      <c r="F71" s="322">
        <v>0</v>
      </c>
      <c r="G71" s="322">
        <v>0</v>
      </c>
      <c r="H71" s="322">
        <v>1</v>
      </c>
      <c r="I71" s="322">
        <v>1</v>
      </c>
      <c r="J71" s="322">
        <v>0</v>
      </c>
      <c r="K71" s="322">
        <v>0</v>
      </c>
      <c r="L71" s="322">
        <v>0</v>
      </c>
      <c r="M71" s="322">
        <v>0</v>
      </c>
      <c r="N71" s="322">
        <v>1</v>
      </c>
      <c r="O71" s="322">
        <v>11</v>
      </c>
      <c r="P71" s="322">
        <v>0</v>
      </c>
      <c r="Q71" s="322">
        <v>0</v>
      </c>
      <c r="R71" s="322">
        <v>0</v>
      </c>
      <c r="S71" s="322">
        <v>0</v>
      </c>
    </row>
    <row r="72" spans="1:19" s="312" customFormat="1" ht="18" x14ac:dyDescent="0.35">
      <c r="A72" s="322">
        <v>14</v>
      </c>
      <c r="B72" s="323" t="s">
        <v>234</v>
      </c>
      <c r="C72" s="322" t="s">
        <v>105</v>
      </c>
      <c r="D72" s="324">
        <f t="shared" si="6"/>
        <v>10</v>
      </c>
      <c r="E72" s="325">
        <f t="shared" si="6"/>
        <v>137</v>
      </c>
      <c r="F72" s="322">
        <v>1</v>
      </c>
      <c r="G72" s="322">
        <v>13</v>
      </c>
      <c r="H72" s="322">
        <v>2</v>
      </c>
      <c r="I72" s="322">
        <v>28</v>
      </c>
      <c r="J72" s="322">
        <v>1</v>
      </c>
      <c r="K72" s="322">
        <v>30</v>
      </c>
      <c r="L72" s="322">
        <v>2</v>
      </c>
      <c r="M72" s="322">
        <v>27</v>
      </c>
      <c r="N72" s="322">
        <v>2</v>
      </c>
      <c r="O72" s="322">
        <v>21</v>
      </c>
      <c r="P72" s="322">
        <v>1</v>
      </c>
      <c r="Q72" s="322">
        <v>9</v>
      </c>
      <c r="R72" s="322">
        <v>1</v>
      </c>
      <c r="S72" s="322">
        <v>9</v>
      </c>
    </row>
    <row r="73" spans="1:19" s="312" customFormat="1" ht="18" x14ac:dyDescent="0.35">
      <c r="A73" s="322">
        <v>15</v>
      </c>
      <c r="B73" s="323" t="s">
        <v>257</v>
      </c>
      <c r="C73" s="322" t="s">
        <v>105</v>
      </c>
      <c r="D73" s="324">
        <f t="shared" si="6"/>
        <v>2</v>
      </c>
      <c r="E73" s="325">
        <f t="shared" si="6"/>
        <v>21</v>
      </c>
      <c r="F73" s="322"/>
      <c r="G73" s="322">
        <v>0</v>
      </c>
      <c r="H73" s="322"/>
      <c r="I73" s="322">
        <v>0</v>
      </c>
      <c r="J73" s="322">
        <v>0</v>
      </c>
      <c r="K73" s="322">
        <v>0</v>
      </c>
      <c r="L73" s="322">
        <v>1</v>
      </c>
      <c r="M73" s="322">
        <v>11</v>
      </c>
      <c r="N73" s="322">
        <v>1</v>
      </c>
      <c r="O73" s="322">
        <v>10</v>
      </c>
      <c r="P73" s="322">
        <v>0</v>
      </c>
      <c r="Q73" s="322">
        <v>0</v>
      </c>
      <c r="R73" s="322">
        <v>0</v>
      </c>
      <c r="S73" s="322">
        <v>0</v>
      </c>
    </row>
    <row r="74" spans="1:19" s="312" customFormat="1" ht="18" x14ac:dyDescent="0.35">
      <c r="A74" s="322">
        <v>16</v>
      </c>
      <c r="B74" s="323" t="s">
        <v>242</v>
      </c>
      <c r="C74" s="322" t="s">
        <v>105</v>
      </c>
      <c r="D74" s="324">
        <f t="shared" si="6"/>
        <v>6</v>
      </c>
      <c r="E74" s="325">
        <f t="shared" si="6"/>
        <v>88</v>
      </c>
      <c r="F74" s="322"/>
      <c r="G74" s="322">
        <v>0</v>
      </c>
      <c r="H74" s="322">
        <v>1</v>
      </c>
      <c r="I74" s="322">
        <v>8</v>
      </c>
      <c r="J74" s="322">
        <v>0</v>
      </c>
      <c r="K74" s="322">
        <v>0</v>
      </c>
      <c r="L74" s="322">
        <v>1</v>
      </c>
      <c r="M74" s="322">
        <v>14</v>
      </c>
      <c r="N74" s="322">
        <v>2</v>
      </c>
      <c r="O74" s="322">
        <v>22</v>
      </c>
      <c r="P74" s="322">
        <v>1</v>
      </c>
      <c r="Q74" s="322">
        <v>21</v>
      </c>
      <c r="R74" s="322">
        <v>1</v>
      </c>
      <c r="S74" s="322">
        <v>23</v>
      </c>
    </row>
    <row r="75" spans="1:19" s="312" customFormat="1" ht="18" x14ac:dyDescent="0.35">
      <c r="A75" s="322">
        <v>17</v>
      </c>
      <c r="B75" s="323" t="s">
        <v>254</v>
      </c>
      <c r="C75" s="322" t="s">
        <v>105</v>
      </c>
      <c r="D75" s="324">
        <f t="shared" si="6"/>
        <v>5</v>
      </c>
      <c r="E75" s="325">
        <f t="shared" si="6"/>
        <v>78</v>
      </c>
      <c r="F75" s="322"/>
      <c r="G75" s="322">
        <v>0</v>
      </c>
      <c r="H75" s="322">
        <v>1</v>
      </c>
      <c r="I75" s="322">
        <v>21</v>
      </c>
      <c r="J75" s="322">
        <v>1</v>
      </c>
      <c r="K75" s="322">
        <v>4</v>
      </c>
      <c r="L75" s="322">
        <v>1</v>
      </c>
      <c r="M75" s="322">
        <v>15</v>
      </c>
      <c r="N75" s="322">
        <v>1</v>
      </c>
      <c r="O75" s="322">
        <v>15</v>
      </c>
      <c r="P75" s="322">
        <v>0</v>
      </c>
      <c r="Q75" s="322">
        <v>4</v>
      </c>
      <c r="R75" s="322">
        <v>1</v>
      </c>
      <c r="S75" s="322">
        <v>19</v>
      </c>
    </row>
    <row r="76" spans="1:19" s="312" customFormat="1" ht="18" x14ac:dyDescent="0.35">
      <c r="A76" s="322">
        <v>18</v>
      </c>
      <c r="B76" s="326" t="s">
        <v>495</v>
      </c>
      <c r="C76" s="322" t="s">
        <v>105</v>
      </c>
      <c r="D76" s="324">
        <f t="shared" si="6"/>
        <v>10</v>
      </c>
      <c r="E76" s="325">
        <f t="shared" si="6"/>
        <v>161</v>
      </c>
      <c r="F76" s="322"/>
      <c r="G76" s="322">
        <v>0</v>
      </c>
      <c r="H76" s="322">
        <v>0</v>
      </c>
      <c r="I76" s="322">
        <v>0</v>
      </c>
      <c r="J76" s="322">
        <v>2</v>
      </c>
      <c r="K76" s="322">
        <v>33</v>
      </c>
      <c r="L76" s="322">
        <v>3</v>
      </c>
      <c r="M76" s="322">
        <v>49</v>
      </c>
      <c r="N76" s="322">
        <v>2</v>
      </c>
      <c r="O76" s="322">
        <v>44</v>
      </c>
      <c r="P76" s="322">
        <v>2</v>
      </c>
      <c r="Q76" s="322">
        <v>16</v>
      </c>
      <c r="R76" s="322">
        <v>1</v>
      </c>
      <c r="S76" s="322">
        <v>19</v>
      </c>
    </row>
    <row r="77" spans="1:19" s="312" customFormat="1" ht="18" x14ac:dyDescent="0.35">
      <c r="A77" s="322">
        <v>19</v>
      </c>
      <c r="B77" s="326" t="s">
        <v>272</v>
      </c>
      <c r="C77" s="322" t="s">
        <v>105</v>
      </c>
      <c r="D77" s="324">
        <f t="shared" si="6"/>
        <v>4</v>
      </c>
      <c r="E77" s="325">
        <f t="shared" si="6"/>
        <v>62</v>
      </c>
      <c r="F77" s="322"/>
      <c r="G77" s="322">
        <v>0</v>
      </c>
      <c r="H77" s="322">
        <v>0</v>
      </c>
      <c r="I77" s="322">
        <v>0</v>
      </c>
      <c r="J77" s="322">
        <v>0</v>
      </c>
      <c r="K77" s="322">
        <v>0</v>
      </c>
      <c r="L77" s="322">
        <v>0</v>
      </c>
      <c r="M77" s="322">
        <v>0</v>
      </c>
      <c r="N77" s="322">
        <v>1</v>
      </c>
      <c r="O77" s="322">
        <v>18</v>
      </c>
      <c r="P77" s="322">
        <v>2</v>
      </c>
      <c r="Q77" s="322">
        <v>22</v>
      </c>
      <c r="R77" s="322">
        <v>1</v>
      </c>
      <c r="S77" s="322">
        <v>22</v>
      </c>
    </row>
    <row r="78" spans="1:19" x14ac:dyDescent="0.35">
      <c r="A78" s="302" t="s">
        <v>45</v>
      </c>
      <c r="B78" s="291" t="s">
        <v>179</v>
      </c>
      <c r="C78" s="301"/>
      <c r="D78" s="292">
        <f>SUM(D79:D104)</f>
        <v>154</v>
      </c>
      <c r="E78" s="292">
        <f t="shared" ref="E78:S78" si="7">SUM(E79:E104)</f>
        <v>4592</v>
      </c>
      <c r="F78" s="292">
        <f t="shared" si="7"/>
        <v>29</v>
      </c>
      <c r="G78" s="292">
        <f t="shared" si="7"/>
        <v>1101</v>
      </c>
      <c r="H78" s="292">
        <f t="shared" si="7"/>
        <v>25</v>
      </c>
      <c r="I78" s="292">
        <f t="shared" si="7"/>
        <v>823</v>
      </c>
      <c r="J78" s="292">
        <f t="shared" si="7"/>
        <v>22</v>
      </c>
      <c r="K78" s="292">
        <f t="shared" si="7"/>
        <v>1081</v>
      </c>
      <c r="L78" s="292">
        <f t="shared" si="7"/>
        <v>9</v>
      </c>
      <c r="M78" s="292">
        <f t="shared" si="7"/>
        <v>203</v>
      </c>
      <c r="N78" s="292">
        <f t="shared" si="7"/>
        <v>32</v>
      </c>
      <c r="O78" s="292">
        <f t="shared" si="7"/>
        <v>778</v>
      </c>
      <c r="P78" s="292">
        <f t="shared" si="7"/>
        <v>27</v>
      </c>
      <c r="Q78" s="292">
        <f t="shared" si="7"/>
        <v>416</v>
      </c>
      <c r="R78" s="292">
        <f t="shared" si="7"/>
        <v>10</v>
      </c>
      <c r="S78" s="292">
        <f t="shared" si="7"/>
        <v>190</v>
      </c>
    </row>
    <row r="79" spans="1:19" s="330" customFormat="1" x14ac:dyDescent="0.35">
      <c r="A79" s="303">
        <v>1</v>
      </c>
      <c r="B79" s="304" t="s">
        <v>262</v>
      </c>
      <c r="C79" s="295" t="s">
        <v>105</v>
      </c>
      <c r="D79" s="327">
        <f>F79+H79+J79+L79+N79+R79+P79</f>
        <v>4</v>
      </c>
      <c r="E79" s="327">
        <f>G79+I79+K79+M79+O79+S79+Q79</f>
        <v>45</v>
      </c>
      <c r="F79" s="328">
        <v>1</v>
      </c>
      <c r="G79" s="303">
        <v>7</v>
      </c>
      <c r="H79" s="328">
        <v>1</v>
      </c>
      <c r="I79" s="303">
        <v>8</v>
      </c>
      <c r="J79" s="329"/>
      <c r="K79" s="329"/>
      <c r="L79" s="329"/>
      <c r="M79" s="329"/>
      <c r="N79" s="328">
        <v>1</v>
      </c>
      <c r="O79" s="303">
        <v>9</v>
      </c>
      <c r="P79" s="328">
        <v>1</v>
      </c>
      <c r="Q79" s="303">
        <v>21</v>
      </c>
      <c r="R79" s="329"/>
      <c r="S79" s="329"/>
    </row>
    <row r="80" spans="1:19" s="330" customFormat="1" x14ac:dyDescent="0.35">
      <c r="A80" s="303">
        <v>2</v>
      </c>
      <c r="B80" s="326" t="s">
        <v>261</v>
      </c>
      <c r="C80" s="295" t="s">
        <v>105</v>
      </c>
      <c r="D80" s="327">
        <f t="shared" ref="D80:E104" si="8">F80+H80+J80+L80+N80+R80+P80</f>
        <v>7</v>
      </c>
      <c r="E80" s="327">
        <f t="shared" si="8"/>
        <v>96</v>
      </c>
      <c r="F80" s="328">
        <v>1</v>
      </c>
      <c r="G80" s="303">
        <v>15</v>
      </c>
      <c r="H80" s="328">
        <f>1+1</f>
        <v>2</v>
      </c>
      <c r="I80" s="303">
        <f>14+12</f>
        <v>26</v>
      </c>
      <c r="J80" s="328">
        <v>1</v>
      </c>
      <c r="K80" s="303">
        <v>13</v>
      </c>
      <c r="L80" s="303"/>
      <c r="M80" s="303"/>
      <c r="N80" s="328">
        <v>1</v>
      </c>
      <c r="O80" s="303">
        <v>22</v>
      </c>
      <c r="P80" s="328">
        <v>2</v>
      </c>
      <c r="Q80" s="303">
        <f>12+8</f>
        <v>20</v>
      </c>
      <c r="R80" s="303"/>
      <c r="S80" s="303"/>
    </row>
    <row r="81" spans="1:19" s="330" customFormat="1" x14ac:dyDescent="0.35">
      <c r="A81" s="303">
        <v>3</v>
      </c>
      <c r="B81" s="326" t="s">
        <v>254</v>
      </c>
      <c r="C81" s="295" t="s">
        <v>105</v>
      </c>
      <c r="D81" s="327">
        <f t="shared" si="8"/>
        <v>5</v>
      </c>
      <c r="E81" s="327">
        <f t="shared" si="8"/>
        <v>78</v>
      </c>
      <c r="F81" s="328">
        <v>1</v>
      </c>
      <c r="G81" s="303">
        <f>12+1</f>
        <v>13</v>
      </c>
      <c r="H81" s="328">
        <f>1+1</f>
        <v>2</v>
      </c>
      <c r="I81" s="303">
        <f>14+23</f>
        <v>37</v>
      </c>
      <c r="J81" s="328">
        <v>1</v>
      </c>
      <c r="K81" s="303">
        <v>20</v>
      </c>
      <c r="L81" s="303"/>
      <c r="M81" s="303"/>
      <c r="N81" s="328">
        <v>1</v>
      </c>
      <c r="O81" s="303">
        <v>8</v>
      </c>
      <c r="P81" s="303"/>
      <c r="Q81" s="303"/>
      <c r="R81" s="303"/>
      <c r="S81" s="303"/>
    </row>
    <row r="82" spans="1:19" s="330" customFormat="1" x14ac:dyDescent="0.35">
      <c r="A82" s="303">
        <v>4</v>
      </c>
      <c r="B82" s="326" t="s">
        <v>281</v>
      </c>
      <c r="C82" s="295" t="s">
        <v>105</v>
      </c>
      <c r="D82" s="327">
        <f t="shared" si="8"/>
        <v>8</v>
      </c>
      <c r="E82" s="327">
        <f t="shared" si="8"/>
        <v>157</v>
      </c>
      <c r="F82" s="328">
        <v>1</v>
      </c>
      <c r="G82" s="303">
        <v>26</v>
      </c>
      <c r="H82" s="328">
        <f>2+1</f>
        <v>3</v>
      </c>
      <c r="I82" s="303">
        <f>25+12</f>
        <v>37</v>
      </c>
      <c r="J82" s="328">
        <v>2</v>
      </c>
      <c r="K82" s="303">
        <v>52</v>
      </c>
      <c r="L82" s="303"/>
      <c r="M82" s="303"/>
      <c r="N82" s="328">
        <v>1</v>
      </c>
      <c r="O82" s="303">
        <v>18</v>
      </c>
      <c r="P82" s="328"/>
      <c r="Q82" s="303"/>
      <c r="R82" s="303">
        <v>1</v>
      </c>
      <c r="S82" s="303">
        <v>24</v>
      </c>
    </row>
    <row r="83" spans="1:19" s="330" customFormat="1" x14ac:dyDescent="0.35">
      <c r="A83" s="303">
        <v>5</v>
      </c>
      <c r="B83" s="326" t="s">
        <v>234</v>
      </c>
      <c r="C83" s="295" t="s">
        <v>105</v>
      </c>
      <c r="D83" s="327">
        <f t="shared" si="8"/>
        <v>3</v>
      </c>
      <c r="E83" s="327">
        <f t="shared" si="8"/>
        <v>31</v>
      </c>
      <c r="F83" s="303"/>
      <c r="G83" s="303"/>
      <c r="H83" s="303"/>
      <c r="I83" s="303"/>
      <c r="J83" s="328">
        <v>1</v>
      </c>
      <c r="K83" s="303">
        <v>12</v>
      </c>
      <c r="L83" s="303"/>
      <c r="M83" s="303"/>
      <c r="N83" s="303"/>
      <c r="O83" s="303"/>
      <c r="P83" s="328">
        <v>2</v>
      </c>
      <c r="Q83" s="303">
        <f>9+10</f>
        <v>19</v>
      </c>
      <c r="R83" s="303"/>
      <c r="S83" s="303"/>
    </row>
    <row r="84" spans="1:19" s="330" customFormat="1" x14ac:dyDescent="0.35">
      <c r="A84" s="303">
        <v>6</v>
      </c>
      <c r="B84" s="326" t="s">
        <v>268</v>
      </c>
      <c r="C84" s="295" t="s">
        <v>105</v>
      </c>
      <c r="D84" s="327">
        <f t="shared" si="8"/>
        <v>6</v>
      </c>
      <c r="E84" s="327">
        <f t="shared" si="8"/>
        <v>101</v>
      </c>
      <c r="F84" s="303"/>
      <c r="G84" s="303"/>
      <c r="H84" s="303"/>
      <c r="I84" s="303"/>
      <c r="J84" s="328">
        <v>1</v>
      </c>
      <c r="K84" s="303">
        <v>20</v>
      </c>
      <c r="L84" s="303"/>
      <c r="M84" s="303"/>
      <c r="N84" s="328">
        <v>1</v>
      </c>
      <c r="O84" s="303">
        <v>12</v>
      </c>
      <c r="P84" s="328">
        <v>4</v>
      </c>
      <c r="Q84" s="303">
        <f>43+26</f>
        <v>69</v>
      </c>
      <c r="R84" s="303"/>
      <c r="S84" s="303"/>
    </row>
    <row r="85" spans="1:19" s="330" customFormat="1" x14ac:dyDescent="0.35">
      <c r="A85" s="303">
        <v>7</v>
      </c>
      <c r="B85" s="326" t="s">
        <v>402</v>
      </c>
      <c r="C85" s="295" t="s">
        <v>105</v>
      </c>
      <c r="D85" s="327">
        <f t="shared" si="8"/>
        <v>6</v>
      </c>
      <c r="E85" s="327">
        <f t="shared" si="8"/>
        <v>100</v>
      </c>
      <c r="F85" s="303"/>
      <c r="G85" s="303"/>
      <c r="H85" s="303"/>
      <c r="I85" s="303"/>
      <c r="J85" s="328"/>
      <c r="K85" s="303"/>
      <c r="L85" s="303"/>
      <c r="M85" s="303"/>
      <c r="N85" s="328">
        <v>3</v>
      </c>
      <c r="O85" s="303">
        <f>19+46</f>
        <v>65</v>
      </c>
      <c r="P85" s="328">
        <v>2</v>
      </c>
      <c r="Q85" s="303">
        <v>25</v>
      </c>
      <c r="R85" s="303">
        <v>1</v>
      </c>
      <c r="S85" s="303">
        <v>10</v>
      </c>
    </row>
    <row r="86" spans="1:19" s="330" customFormat="1" x14ac:dyDescent="0.35">
      <c r="A86" s="303">
        <v>8</v>
      </c>
      <c r="B86" s="326" t="s">
        <v>238</v>
      </c>
      <c r="C86" s="295" t="s">
        <v>105</v>
      </c>
      <c r="D86" s="327">
        <f t="shared" si="8"/>
        <v>1</v>
      </c>
      <c r="E86" s="327">
        <f t="shared" si="8"/>
        <v>20</v>
      </c>
      <c r="F86" s="303"/>
      <c r="G86" s="303"/>
      <c r="H86" s="303"/>
      <c r="I86" s="303"/>
      <c r="J86" s="303"/>
      <c r="K86" s="303"/>
      <c r="L86" s="303"/>
      <c r="M86" s="303"/>
      <c r="N86" s="328">
        <v>1</v>
      </c>
      <c r="O86" s="303">
        <v>20</v>
      </c>
      <c r="P86" s="303"/>
      <c r="Q86" s="303"/>
      <c r="R86" s="303"/>
      <c r="S86" s="303"/>
    </row>
    <row r="87" spans="1:19" s="330" customFormat="1" x14ac:dyDescent="0.35">
      <c r="A87" s="303">
        <v>9</v>
      </c>
      <c r="B87" s="315" t="s">
        <v>171</v>
      </c>
      <c r="C87" s="295" t="s">
        <v>105</v>
      </c>
      <c r="D87" s="327">
        <f t="shared" si="8"/>
        <v>5</v>
      </c>
      <c r="E87" s="327">
        <f t="shared" si="8"/>
        <v>67</v>
      </c>
      <c r="F87" s="303"/>
      <c r="G87" s="303"/>
      <c r="H87" s="303"/>
      <c r="I87" s="303"/>
      <c r="J87" s="303"/>
      <c r="K87" s="303"/>
      <c r="L87" s="303"/>
      <c r="M87" s="303"/>
      <c r="N87" s="328">
        <v>1</v>
      </c>
      <c r="O87" s="303">
        <v>14</v>
      </c>
      <c r="P87" s="328">
        <v>2</v>
      </c>
      <c r="Q87" s="303">
        <v>21</v>
      </c>
      <c r="R87" s="303">
        <v>2</v>
      </c>
      <c r="S87" s="303">
        <v>32</v>
      </c>
    </row>
    <row r="88" spans="1:19" s="330" customFormat="1" x14ac:dyDescent="0.35">
      <c r="A88" s="303">
        <v>10</v>
      </c>
      <c r="B88" s="326" t="s">
        <v>266</v>
      </c>
      <c r="C88" s="295" t="s">
        <v>105</v>
      </c>
      <c r="D88" s="327">
        <f t="shared" si="8"/>
        <v>3</v>
      </c>
      <c r="E88" s="327">
        <f t="shared" si="8"/>
        <v>47</v>
      </c>
      <c r="F88" s="303"/>
      <c r="G88" s="303"/>
      <c r="H88" s="303"/>
      <c r="I88" s="303"/>
      <c r="J88" s="303"/>
      <c r="K88" s="303"/>
      <c r="L88" s="303"/>
      <c r="M88" s="303"/>
      <c r="N88" s="328"/>
      <c r="O88" s="303"/>
      <c r="P88" s="328">
        <v>3</v>
      </c>
      <c r="Q88" s="303">
        <f>22+25</f>
        <v>47</v>
      </c>
      <c r="R88" s="303"/>
      <c r="S88" s="303"/>
    </row>
    <row r="89" spans="1:19" s="330" customFormat="1" x14ac:dyDescent="0.35">
      <c r="A89" s="303">
        <v>11</v>
      </c>
      <c r="B89" s="326" t="s">
        <v>173</v>
      </c>
      <c r="C89" s="295" t="s">
        <v>105</v>
      </c>
      <c r="D89" s="327">
        <f t="shared" si="8"/>
        <v>1</v>
      </c>
      <c r="E89" s="327">
        <f t="shared" si="8"/>
        <v>15</v>
      </c>
      <c r="F89" s="303"/>
      <c r="G89" s="303"/>
      <c r="H89" s="303">
        <v>1</v>
      </c>
      <c r="I89" s="303">
        <v>15</v>
      </c>
      <c r="J89" s="303"/>
      <c r="K89" s="303"/>
      <c r="L89" s="303"/>
      <c r="M89" s="303"/>
      <c r="N89" s="328"/>
      <c r="O89" s="303"/>
      <c r="P89" s="328"/>
      <c r="Q89" s="303"/>
      <c r="R89" s="303"/>
      <c r="S89" s="303"/>
    </row>
    <row r="90" spans="1:19" s="330" customFormat="1" x14ac:dyDescent="0.35">
      <c r="A90" s="303">
        <v>12</v>
      </c>
      <c r="B90" s="326" t="s">
        <v>309</v>
      </c>
      <c r="C90" s="301" t="s">
        <v>394</v>
      </c>
      <c r="D90" s="327">
        <f t="shared" si="8"/>
        <v>28</v>
      </c>
      <c r="E90" s="327">
        <f t="shared" si="8"/>
        <v>797</v>
      </c>
      <c r="F90" s="303">
        <v>11</v>
      </c>
      <c r="G90" s="303">
        <v>330</v>
      </c>
      <c r="H90" s="303">
        <v>7</v>
      </c>
      <c r="I90" s="303">
        <v>203</v>
      </c>
      <c r="J90" s="303">
        <v>3</v>
      </c>
      <c r="K90" s="303">
        <v>68</v>
      </c>
      <c r="L90" s="303">
        <v>4</v>
      </c>
      <c r="M90" s="303">
        <v>102</v>
      </c>
      <c r="N90" s="303">
        <v>3</v>
      </c>
      <c r="O90" s="303">
        <v>94</v>
      </c>
      <c r="P90" s="328"/>
      <c r="Q90" s="303"/>
      <c r="R90" s="303"/>
      <c r="S90" s="303"/>
    </row>
    <row r="91" spans="1:19" s="330" customFormat="1" x14ac:dyDescent="0.35">
      <c r="A91" s="303">
        <v>13</v>
      </c>
      <c r="B91" s="326" t="s">
        <v>406</v>
      </c>
      <c r="C91" s="301" t="s">
        <v>394</v>
      </c>
      <c r="D91" s="327">
        <f t="shared" si="8"/>
        <v>11</v>
      </c>
      <c r="E91" s="327">
        <f t="shared" si="8"/>
        <v>233</v>
      </c>
      <c r="F91" s="303">
        <v>2</v>
      </c>
      <c r="G91" s="303">
        <v>40</v>
      </c>
      <c r="H91" s="303">
        <v>1</v>
      </c>
      <c r="I91" s="303">
        <v>16</v>
      </c>
      <c r="J91" s="303">
        <v>1</v>
      </c>
      <c r="K91" s="303">
        <v>20</v>
      </c>
      <c r="L91" s="303">
        <v>1</v>
      </c>
      <c r="M91" s="303">
        <v>19</v>
      </c>
      <c r="N91" s="303">
        <v>3</v>
      </c>
      <c r="O91" s="303">
        <v>72</v>
      </c>
      <c r="P91" s="328">
        <v>1</v>
      </c>
      <c r="Q91" s="331">
        <v>20</v>
      </c>
      <c r="R91" s="303">
        <v>2</v>
      </c>
      <c r="S91" s="303">
        <v>46</v>
      </c>
    </row>
    <row r="92" spans="1:19" s="330" customFormat="1" x14ac:dyDescent="0.35">
      <c r="A92" s="303">
        <v>14</v>
      </c>
      <c r="B92" s="326" t="s">
        <v>278</v>
      </c>
      <c r="C92" s="301" t="s">
        <v>394</v>
      </c>
      <c r="D92" s="327">
        <f t="shared" si="8"/>
        <v>4</v>
      </c>
      <c r="E92" s="327">
        <f t="shared" si="8"/>
        <v>80</v>
      </c>
      <c r="F92" s="303">
        <v>3</v>
      </c>
      <c r="G92" s="303">
        <v>60</v>
      </c>
      <c r="H92" s="303">
        <v>1</v>
      </c>
      <c r="I92" s="303">
        <v>20</v>
      </c>
      <c r="J92" s="303"/>
      <c r="K92" s="303"/>
      <c r="L92" s="303"/>
      <c r="M92" s="303"/>
      <c r="N92" s="303"/>
      <c r="O92" s="303"/>
      <c r="P92" s="328"/>
      <c r="Q92" s="303"/>
      <c r="R92" s="303"/>
      <c r="S92" s="303"/>
    </row>
    <row r="93" spans="1:19" s="330" customFormat="1" x14ac:dyDescent="0.35">
      <c r="A93" s="303">
        <v>15</v>
      </c>
      <c r="B93" s="326" t="s">
        <v>338</v>
      </c>
      <c r="C93" s="301" t="s">
        <v>394</v>
      </c>
      <c r="D93" s="327">
        <f t="shared" si="8"/>
        <v>5</v>
      </c>
      <c r="E93" s="327">
        <f t="shared" si="8"/>
        <v>99</v>
      </c>
      <c r="F93" s="303">
        <v>1</v>
      </c>
      <c r="G93" s="303">
        <v>20</v>
      </c>
      <c r="H93" s="303">
        <v>3</v>
      </c>
      <c r="I93" s="303">
        <v>61</v>
      </c>
      <c r="J93" s="303"/>
      <c r="K93" s="303"/>
      <c r="L93" s="303"/>
      <c r="M93" s="303"/>
      <c r="N93" s="303"/>
      <c r="O93" s="303"/>
      <c r="P93" s="328">
        <v>1</v>
      </c>
      <c r="Q93" s="331">
        <v>18</v>
      </c>
      <c r="R93" s="303"/>
      <c r="S93" s="303"/>
    </row>
    <row r="94" spans="1:19" s="330" customFormat="1" x14ac:dyDescent="0.35">
      <c r="A94" s="303">
        <v>16</v>
      </c>
      <c r="B94" s="326" t="s">
        <v>261</v>
      </c>
      <c r="C94" s="295" t="s">
        <v>393</v>
      </c>
      <c r="D94" s="327">
        <f t="shared" si="8"/>
        <v>21</v>
      </c>
      <c r="E94" s="327">
        <f t="shared" si="8"/>
        <v>1840</v>
      </c>
      <c r="F94" s="303">
        <v>5</v>
      </c>
      <c r="G94" s="303">
        <v>500</v>
      </c>
      <c r="H94" s="303">
        <v>4</v>
      </c>
      <c r="I94" s="303">
        <v>400</v>
      </c>
      <c r="J94" s="303">
        <v>8</v>
      </c>
      <c r="K94" s="303">
        <v>800</v>
      </c>
      <c r="L94" s="303"/>
      <c r="M94" s="303"/>
      <c r="N94" s="303">
        <v>4</v>
      </c>
      <c r="O94" s="303">
        <v>140</v>
      </c>
      <c r="P94" s="328"/>
      <c r="Q94" s="303"/>
      <c r="R94" s="303"/>
      <c r="S94" s="303"/>
    </row>
    <row r="95" spans="1:19" s="330" customFormat="1" x14ac:dyDescent="0.35">
      <c r="A95" s="303">
        <v>17</v>
      </c>
      <c r="B95" s="326" t="s">
        <v>407</v>
      </c>
      <c r="C95" s="301" t="s">
        <v>394</v>
      </c>
      <c r="D95" s="327">
        <f t="shared" si="8"/>
        <v>1</v>
      </c>
      <c r="E95" s="327">
        <f t="shared" si="8"/>
        <v>30</v>
      </c>
      <c r="F95" s="303">
        <v>1</v>
      </c>
      <c r="G95" s="303">
        <v>30</v>
      </c>
      <c r="H95" s="303"/>
      <c r="I95" s="303"/>
      <c r="J95" s="303"/>
      <c r="K95" s="303"/>
      <c r="L95" s="303"/>
      <c r="M95" s="303"/>
      <c r="N95" s="303"/>
      <c r="O95" s="303"/>
      <c r="P95" s="328"/>
      <c r="Q95" s="303"/>
      <c r="R95" s="303"/>
      <c r="S95" s="303"/>
    </row>
    <row r="96" spans="1:19" s="330" customFormat="1" x14ac:dyDescent="0.35">
      <c r="A96" s="303">
        <v>18</v>
      </c>
      <c r="B96" s="326" t="s">
        <v>342</v>
      </c>
      <c r="C96" s="301" t="s">
        <v>394</v>
      </c>
      <c r="D96" s="327">
        <f t="shared" si="8"/>
        <v>1</v>
      </c>
      <c r="E96" s="327">
        <f t="shared" si="8"/>
        <v>30</v>
      </c>
      <c r="F96" s="303">
        <v>1</v>
      </c>
      <c r="G96" s="303">
        <v>30</v>
      </c>
      <c r="H96" s="303"/>
      <c r="I96" s="303"/>
      <c r="J96" s="303"/>
      <c r="K96" s="303"/>
      <c r="L96" s="303"/>
      <c r="M96" s="303"/>
      <c r="N96" s="303"/>
      <c r="O96" s="303"/>
      <c r="P96" s="328"/>
      <c r="Q96" s="303"/>
      <c r="R96" s="303"/>
      <c r="S96" s="303"/>
    </row>
    <row r="97" spans="1:19" s="330" customFormat="1" x14ac:dyDescent="0.35">
      <c r="A97" s="303">
        <v>19</v>
      </c>
      <c r="B97" s="326" t="s">
        <v>349</v>
      </c>
      <c r="C97" s="301" t="s">
        <v>394</v>
      </c>
      <c r="D97" s="327">
        <f t="shared" si="8"/>
        <v>1</v>
      </c>
      <c r="E97" s="327">
        <f t="shared" si="8"/>
        <v>30</v>
      </c>
      <c r="F97" s="303">
        <v>1</v>
      </c>
      <c r="G97" s="303">
        <v>30</v>
      </c>
      <c r="H97" s="303"/>
      <c r="I97" s="303"/>
      <c r="J97" s="303"/>
      <c r="K97" s="303"/>
      <c r="L97" s="303"/>
      <c r="M97" s="303"/>
      <c r="N97" s="303"/>
      <c r="O97" s="303"/>
      <c r="P97" s="328"/>
      <c r="Q97" s="303"/>
      <c r="R97" s="303"/>
      <c r="S97" s="303"/>
    </row>
    <row r="98" spans="1:19" s="330" customFormat="1" x14ac:dyDescent="0.35">
      <c r="A98" s="303">
        <v>20</v>
      </c>
      <c r="B98" s="299" t="s">
        <v>408</v>
      </c>
      <c r="C98" s="301" t="s">
        <v>394</v>
      </c>
      <c r="D98" s="327">
        <f t="shared" si="8"/>
        <v>9</v>
      </c>
      <c r="E98" s="327">
        <f t="shared" si="8"/>
        <v>122</v>
      </c>
      <c r="F98" s="303"/>
      <c r="G98" s="303"/>
      <c r="H98" s="315"/>
      <c r="I98" s="315"/>
      <c r="J98" s="303">
        <v>1</v>
      </c>
      <c r="K98" s="303">
        <v>8</v>
      </c>
      <c r="L98" s="303"/>
      <c r="M98" s="303"/>
      <c r="N98" s="303">
        <v>3</v>
      </c>
      <c r="O98" s="303">
        <v>45</v>
      </c>
      <c r="P98" s="328">
        <v>4</v>
      </c>
      <c r="Q98" s="303">
        <v>56</v>
      </c>
      <c r="R98" s="303">
        <v>1</v>
      </c>
      <c r="S98" s="303">
        <v>13</v>
      </c>
    </row>
    <row r="99" spans="1:19" s="330" customFormat="1" x14ac:dyDescent="0.35">
      <c r="A99" s="303">
        <v>21</v>
      </c>
      <c r="B99" s="304" t="s">
        <v>409</v>
      </c>
      <c r="C99" s="301" t="s">
        <v>394</v>
      </c>
      <c r="D99" s="327">
        <f t="shared" si="8"/>
        <v>8</v>
      </c>
      <c r="E99" s="327">
        <f t="shared" si="8"/>
        <v>163</v>
      </c>
      <c r="F99" s="303"/>
      <c r="G99" s="303"/>
      <c r="H99" s="303"/>
      <c r="I99" s="303"/>
      <c r="J99" s="303">
        <v>2</v>
      </c>
      <c r="K99" s="303">
        <v>44</v>
      </c>
      <c r="L99" s="303">
        <v>2</v>
      </c>
      <c r="M99" s="303">
        <v>34</v>
      </c>
      <c r="N99" s="303"/>
      <c r="O99" s="303"/>
      <c r="P99" s="328">
        <v>3</v>
      </c>
      <c r="Q99" s="303">
        <v>60</v>
      </c>
      <c r="R99" s="303">
        <v>1</v>
      </c>
      <c r="S99" s="303">
        <v>25</v>
      </c>
    </row>
    <row r="100" spans="1:19" s="330" customFormat="1" x14ac:dyDescent="0.35">
      <c r="A100" s="303">
        <v>22</v>
      </c>
      <c r="B100" s="326" t="s">
        <v>319</v>
      </c>
      <c r="C100" s="301" t="s">
        <v>394</v>
      </c>
      <c r="D100" s="327">
        <f t="shared" si="8"/>
        <v>5</v>
      </c>
      <c r="E100" s="327">
        <f t="shared" si="8"/>
        <v>101</v>
      </c>
      <c r="F100" s="303"/>
      <c r="G100" s="303"/>
      <c r="H100" s="303"/>
      <c r="I100" s="303"/>
      <c r="J100" s="303">
        <v>1</v>
      </c>
      <c r="K100" s="303">
        <v>24</v>
      </c>
      <c r="L100" s="303">
        <v>1</v>
      </c>
      <c r="M100" s="303">
        <v>18</v>
      </c>
      <c r="N100" s="303">
        <v>3</v>
      </c>
      <c r="O100" s="303">
        <v>59</v>
      </c>
      <c r="P100" s="328"/>
      <c r="Q100" s="303"/>
      <c r="R100" s="303"/>
      <c r="S100" s="303"/>
    </row>
    <row r="101" spans="1:19" s="330" customFormat="1" x14ac:dyDescent="0.35">
      <c r="A101" s="303">
        <v>23</v>
      </c>
      <c r="B101" s="326" t="s">
        <v>410</v>
      </c>
      <c r="C101" s="301" t="s">
        <v>394</v>
      </c>
      <c r="D101" s="327">
        <f t="shared" si="8"/>
        <v>1</v>
      </c>
      <c r="E101" s="327">
        <f t="shared" si="8"/>
        <v>30</v>
      </c>
      <c r="F101" s="303"/>
      <c r="G101" s="303"/>
      <c r="H101" s="303"/>
      <c r="I101" s="303"/>
      <c r="J101" s="303"/>
      <c r="K101" s="303"/>
      <c r="L101" s="303">
        <v>1</v>
      </c>
      <c r="M101" s="303">
        <v>30</v>
      </c>
      <c r="N101" s="303"/>
      <c r="O101" s="303"/>
      <c r="P101" s="328"/>
      <c r="Q101" s="303"/>
      <c r="R101" s="303"/>
      <c r="S101" s="303"/>
    </row>
    <row r="102" spans="1:19" s="330" customFormat="1" x14ac:dyDescent="0.35">
      <c r="A102" s="303">
        <v>24</v>
      </c>
      <c r="B102" s="299" t="s">
        <v>204</v>
      </c>
      <c r="C102" s="295" t="s">
        <v>393</v>
      </c>
      <c r="D102" s="327">
        <f t="shared" si="8"/>
        <v>6</v>
      </c>
      <c r="E102" s="327">
        <f t="shared" si="8"/>
        <v>200</v>
      </c>
      <c r="F102" s="303"/>
      <c r="G102" s="303"/>
      <c r="H102" s="303"/>
      <c r="I102" s="303"/>
      <c r="J102" s="303"/>
      <c r="K102" s="303"/>
      <c r="L102" s="303"/>
      <c r="M102" s="303"/>
      <c r="N102" s="303">
        <v>6</v>
      </c>
      <c r="O102" s="303">
        <v>200</v>
      </c>
      <c r="P102" s="328"/>
      <c r="Q102" s="303"/>
      <c r="R102" s="303"/>
      <c r="S102" s="303"/>
    </row>
    <row r="103" spans="1:19" s="330" customFormat="1" x14ac:dyDescent="0.35">
      <c r="A103" s="303">
        <v>25</v>
      </c>
      <c r="B103" s="304" t="s">
        <v>323</v>
      </c>
      <c r="C103" s="301" t="s">
        <v>394</v>
      </c>
      <c r="D103" s="327">
        <f t="shared" si="8"/>
        <v>1</v>
      </c>
      <c r="E103" s="327">
        <f t="shared" si="8"/>
        <v>20</v>
      </c>
      <c r="F103" s="303"/>
      <c r="G103" s="303"/>
      <c r="H103" s="303"/>
      <c r="I103" s="303"/>
      <c r="J103" s="303"/>
      <c r="K103" s="303"/>
      <c r="L103" s="303"/>
      <c r="M103" s="303"/>
      <c r="N103" s="303"/>
      <c r="O103" s="303"/>
      <c r="P103" s="328">
        <v>1</v>
      </c>
      <c r="Q103" s="331">
        <v>20</v>
      </c>
      <c r="R103" s="303"/>
      <c r="S103" s="303"/>
    </row>
    <row r="104" spans="1:19" s="330" customFormat="1" x14ac:dyDescent="0.35">
      <c r="A104" s="303">
        <v>26</v>
      </c>
      <c r="B104" s="304" t="s">
        <v>411</v>
      </c>
      <c r="C104" s="301" t="s">
        <v>394</v>
      </c>
      <c r="D104" s="327">
        <f t="shared" si="8"/>
        <v>3</v>
      </c>
      <c r="E104" s="327">
        <f t="shared" si="8"/>
        <v>60</v>
      </c>
      <c r="F104" s="303"/>
      <c r="G104" s="303"/>
      <c r="H104" s="303"/>
      <c r="I104" s="303"/>
      <c r="J104" s="303"/>
      <c r="K104" s="303"/>
      <c r="L104" s="303"/>
      <c r="M104" s="303"/>
      <c r="N104" s="303"/>
      <c r="O104" s="303"/>
      <c r="P104" s="303">
        <v>1</v>
      </c>
      <c r="Q104" s="303">
        <v>20</v>
      </c>
      <c r="R104" s="303">
        <v>2</v>
      </c>
      <c r="S104" s="303">
        <v>40</v>
      </c>
    </row>
    <row r="105" spans="1:19" x14ac:dyDescent="0.35">
      <c r="A105" s="290" t="s">
        <v>40</v>
      </c>
      <c r="B105" s="291" t="s">
        <v>185</v>
      </c>
      <c r="C105" s="301"/>
      <c r="D105" s="292">
        <f>SUM(D106:D128)</f>
        <v>157</v>
      </c>
      <c r="E105" s="292">
        <f t="shared" ref="E105:S105" si="9">SUM(E106:E128)</f>
        <v>4915</v>
      </c>
      <c r="F105" s="292">
        <f t="shared" si="9"/>
        <v>27</v>
      </c>
      <c r="G105" s="292">
        <f t="shared" si="9"/>
        <v>840</v>
      </c>
      <c r="H105" s="292">
        <f t="shared" si="9"/>
        <v>21</v>
      </c>
      <c r="I105" s="292">
        <f t="shared" si="9"/>
        <v>930</v>
      </c>
      <c r="J105" s="292">
        <f t="shared" si="9"/>
        <v>26</v>
      </c>
      <c r="K105" s="292">
        <f t="shared" si="9"/>
        <v>955</v>
      </c>
      <c r="L105" s="292">
        <f t="shared" si="9"/>
        <v>10</v>
      </c>
      <c r="M105" s="292">
        <f t="shared" si="9"/>
        <v>281</v>
      </c>
      <c r="N105" s="292">
        <f t="shared" si="9"/>
        <v>26</v>
      </c>
      <c r="O105" s="292">
        <f t="shared" si="9"/>
        <v>774</v>
      </c>
      <c r="P105" s="292">
        <f t="shared" si="9"/>
        <v>28</v>
      </c>
      <c r="Q105" s="292">
        <f t="shared" si="9"/>
        <v>711</v>
      </c>
      <c r="R105" s="292">
        <f t="shared" si="9"/>
        <v>19</v>
      </c>
      <c r="S105" s="292">
        <f t="shared" si="9"/>
        <v>424</v>
      </c>
    </row>
    <row r="106" spans="1:19" x14ac:dyDescent="0.35">
      <c r="A106" s="295">
        <v>1</v>
      </c>
      <c r="B106" s="296" t="s">
        <v>281</v>
      </c>
      <c r="C106" s="295" t="s">
        <v>105</v>
      </c>
      <c r="D106" s="297">
        <f>F106+H106+J106+L106+N106+P106+R106</f>
        <v>9</v>
      </c>
      <c r="E106" s="297">
        <f>G106+I106+K106+M106+O106+Q106+S106</f>
        <v>302</v>
      </c>
      <c r="F106" s="297">
        <v>1</v>
      </c>
      <c r="G106" s="297">
        <v>38</v>
      </c>
      <c r="H106" s="297">
        <v>1</v>
      </c>
      <c r="I106" s="297">
        <v>29</v>
      </c>
      <c r="J106" s="298">
        <v>2</v>
      </c>
      <c r="K106" s="298">
        <v>74</v>
      </c>
      <c r="L106" s="298">
        <v>1</v>
      </c>
      <c r="M106" s="298">
        <v>25</v>
      </c>
      <c r="N106" s="298">
        <v>2</v>
      </c>
      <c r="O106" s="298">
        <v>75</v>
      </c>
      <c r="P106" s="298">
        <v>1</v>
      </c>
      <c r="Q106" s="298">
        <v>39</v>
      </c>
      <c r="R106" s="298">
        <v>1</v>
      </c>
      <c r="S106" s="298">
        <v>22</v>
      </c>
    </row>
    <row r="107" spans="1:19" x14ac:dyDescent="0.35">
      <c r="A107" s="295">
        <v>2</v>
      </c>
      <c r="B107" s="299" t="s">
        <v>412</v>
      </c>
      <c r="C107" s="295" t="s">
        <v>105</v>
      </c>
      <c r="D107" s="297">
        <f t="shared" ref="D107:E122" si="10">F107+H107+J107+L107+N107+P107+R107</f>
        <v>14</v>
      </c>
      <c r="E107" s="297">
        <f t="shared" si="10"/>
        <v>513</v>
      </c>
      <c r="F107" s="297">
        <v>1</v>
      </c>
      <c r="G107" s="297">
        <v>48</v>
      </c>
      <c r="H107" s="297">
        <v>2</v>
      </c>
      <c r="I107" s="297">
        <v>72</v>
      </c>
      <c r="J107" s="297">
        <v>3</v>
      </c>
      <c r="K107" s="297">
        <v>138</v>
      </c>
      <c r="L107" s="297">
        <v>2</v>
      </c>
      <c r="M107" s="297">
        <v>66</v>
      </c>
      <c r="N107" s="297">
        <v>2</v>
      </c>
      <c r="O107" s="297">
        <v>70</v>
      </c>
      <c r="P107" s="297">
        <v>2</v>
      </c>
      <c r="Q107" s="297">
        <v>71</v>
      </c>
      <c r="R107" s="297">
        <v>2</v>
      </c>
      <c r="S107" s="297">
        <v>48</v>
      </c>
    </row>
    <row r="108" spans="1:19" x14ac:dyDescent="0.35">
      <c r="A108" s="295">
        <v>3</v>
      </c>
      <c r="B108" s="299" t="s">
        <v>171</v>
      </c>
      <c r="C108" s="295" t="s">
        <v>105</v>
      </c>
      <c r="D108" s="297">
        <f t="shared" si="10"/>
        <v>10</v>
      </c>
      <c r="E108" s="297">
        <f t="shared" si="10"/>
        <v>354</v>
      </c>
      <c r="F108" s="297"/>
      <c r="G108" s="297"/>
      <c r="H108" s="297"/>
      <c r="I108" s="297"/>
      <c r="J108" s="297">
        <v>2</v>
      </c>
      <c r="K108" s="297">
        <v>75</v>
      </c>
      <c r="L108" s="297">
        <v>2</v>
      </c>
      <c r="M108" s="297">
        <v>65</v>
      </c>
      <c r="N108" s="297">
        <v>2</v>
      </c>
      <c r="O108" s="297">
        <v>74</v>
      </c>
      <c r="P108" s="297">
        <v>2</v>
      </c>
      <c r="Q108" s="297">
        <v>74</v>
      </c>
      <c r="R108" s="297">
        <v>2</v>
      </c>
      <c r="S108" s="297">
        <v>66</v>
      </c>
    </row>
    <row r="109" spans="1:19" x14ac:dyDescent="0.35">
      <c r="A109" s="295">
        <v>4</v>
      </c>
      <c r="B109" s="299" t="s">
        <v>254</v>
      </c>
      <c r="C109" s="295" t="s">
        <v>105</v>
      </c>
      <c r="D109" s="297">
        <f t="shared" si="10"/>
        <v>4</v>
      </c>
      <c r="E109" s="297">
        <f t="shared" si="10"/>
        <v>113</v>
      </c>
      <c r="F109" s="297">
        <v>1</v>
      </c>
      <c r="G109" s="297">
        <v>30</v>
      </c>
      <c r="H109" s="297"/>
      <c r="I109" s="297"/>
      <c r="J109" s="297"/>
      <c r="K109" s="297"/>
      <c r="L109" s="297">
        <v>1</v>
      </c>
      <c r="M109" s="297">
        <v>27</v>
      </c>
      <c r="N109" s="297"/>
      <c r="O109" s="297"/>
      <c r="P109" s="297">
        <v>1</v>
      </c>
      <c r="Q109" s="297">
        <v>34</v>
      </c>
      <c r="R109" s="297">
        <v>1</v>
      </c>
      <c r="S109" s="297">
        <v>22</v>
      </c>
    </row>
    <row r="110" spans="1:19" x14ac:dyDescent="0.35">
      <c r="A110" s="295">
        <v>5</v>
      </c>
      <c r="B110" s="299" t="s">
        <v>268</v>
      </c>
      <c r="C110" s="295" t="s">
        <v>105</v>
      </c>
      <c r="D110" s="297">
        <f t="shared" si="10"/>
        <v>8</v>
      </c>
      <c r="E110" s="297">
        <f t="shared" si="10"/>
        <v>248</v>
      </c>
      <c r="F110" s="297">
        <v>1</v>
      </c>
      <c r="G110" s="297">
        <v>27</v>
      </c>
      <c r="H110" s="297"/>
      <c r="I110" s="297"/>
      <c r="J110" s="297">
        <v>1</v>
      </c>
      <c r="K110" s="297">
        <v>31</v>
      </c>
      <c r="L110" s="297">
        <v>1</v>
      </c>
      <c r="M110" s="297">
        <v>31</v>
      </c>
      <c r="N110" s="297">
        <v>1</v>
      </c>
      <c r="O110" s="297">
        <v>39</v>
      </c>
      <c r="P110" s="297">
        <v>2</v>
      </c>
      <c r="Q110" s="297">
        <v>72</v>
      </c>
      <c r="R110" s="297">
        <v>2</v>
      </c>
      <c r="S110" s="297">
        <v>48</v>
      </c>
    </row>
    <row r="111" spans="1:19" x14ac:dyDescent="0.35">
      <c r="A111" s="295">
        <v>6</v>
      </c>
      <c r="B111" s="299" t="s">
        <v>266</v>
      </c>
      <c r="C111" s="295" t="s">
        <v>105</v>
      </c>
      <c r="D111" s="297">
        <f t="shared" si="10"/>
        <v>11</v>
      </c>
      <c r="E111" s="297">
        <f t="shared" si="10"/>
        <v>364</v>
      </c>
      <c r="F111" s="297">
        <v>1</v>
      </c>
      <c r="G111" s="297">
        <v>28</v>
      </c>
      <c r="H111" s="297">
        <v>1</v>
      </c>
      <c r="I111" s="297">
        <v>39</v>
      </c>
      <c r="J111" s="297">
        <v>2</v>
      </c>
      <c r="K111" s="297">
        <v>77</v>
      </c>
      <c r="L111" s="297">
        <v>2</v>
      </c>
      <c r="M111" s="297">
        <v>46</v>
      </c>
      <c r="N111" s="297">
        <v>2</v>
      </c>
      <c r="O111" s="297">
        <v>65</v>
      </c>
      <c r="P111" s="297">
        <v>2</v>
      </c>
      <c r="Q111" s="297">
        <v>70</v>
      </c>
      <c r="R111" s="297">
        <v>1</v>
      </c>
      <c r="S111" s="297">
        <v>39</v>
      </c>
    </row>
    <row r="112" spans="1:19" x14ac:dyDescent="0.35">
      <c r="A112" s="295">
        <v>7</v>
      </c>
      <c r="B112" s="299" t="s">
        <v>234</v>
      </c>
      <c r="C112" s="295" t="s">
        <v>105</v>
      </c>
      <c r="D112" s="297">
        <f t="shared" si="10"/>
        <v>3</v>
      </c>
      <c r="E112" s="297">
        <f t="shared" si="10"/>
        <v>79</v>
      </c>
      <c r="F112" s="297">
        <v>1</v>
      </c>
      <c r="G112" s="297">
        <v>29</v>
      </c>
      <c r="H112" s="297"/>
      <c r="I112" s="297"/>
      <c r="J112" s="297"/>
      <c r="K112" s="297"/>
      <c r="L112" s="297"/>
      <c r="M112" s="297"/>
      <c r="N112" s="297"/>
      <c r="O112" s="297"/>
      <c r="P112" s="297">
        <v>1</v>
      </c>
      <c r="Q112" s="297">
        <v>31</v>
      </c>
      <c r="R112" s="297">
        <v>1</v>
      </c>
      <c r="S112" s="297">
        <v>19</v>
      </c>
    </row>
    <row r="113" spans="1:19" x14ac:dyDescent="0.35">
      <c r="A113" s="295">
        <v>8</v>
      </c>
      <c r="B113" s="299" t="s">
        <v>259</v>
      </c>
      <c r="C113" s="295" t="s">
        <v>105</v>
      </c>
      <c r="D113" s="297">
        <f t="shared" si="10"/>
        <v>2</v>
      </c>
      <c r="E113" s="297">
        <f t="shared" si="10"/>
        <v>52</v>
      </c>
      <c r="F113" s="297"/>
      <c r="G113" s="297"/>
      <c r="H113" s="297"/>
      <c r="I113" s="297"/>
      <c r="J113" s="297"/>
      <c r="K113" s="297"/>
      <c r="L113" s="297">
        <v>1</v>
      </c>
      <c r="M113" s="297">
        <v>21</v>
      </c>
      <c r="N113" s="297">
        <v>1</v>
      </c>
      <c r="O113" s="297">
        <v>31</v>
      </c>
      <c r="P113" s="297"/>
      <c r="Q113" s="297"/>
      <c r="R113" s="297"/>
      <c r="S113" s="297"/>
    </row>
    <row r="114" spans="1:19" x14ac:dyDescent="0.35">
      <c r="A114" s="295">
        <v>9</v>
      </c>
      <c r="B114" s="299" t="s">
        <v>413</v>
      </c>
      <c r="C114" s="295" t="s">
        <v>393</v>
      </c>
      <c r="D114" s="297">
        <f t="shared" si="10"/>
        <v>12</v>
      </c>
      <c r="E114" s="297">
        <f t="shared" si="10"/>
        <v>1005</v>
      </c>
      <c r="F114" s="297">
        <v>2</v>
      </c>
      <c r="G114" s="297">
        <v>200</v>
      </c>
      <c r="H114" s="297">
        <v>5</v>
      </c>
      <c r="I114" s="297">
        <v>500</v>
      </c>
      <c r="J114" s="297">
        <v>2</v>
      </c>
      <c r="K114" s="297">
        <v>200</v>
      </c>
      <c r="L114" s="297"/>
      <c r="M114" s="297"/>
      <c r="N114" s="297">
        <v>3</v>
      </c>
      <c r="O114" s="297">
        <v>105</v>
      </c>
      <c r="P114" s="297"/>
      <c r="Q114" s="297"/>
      <c r="R114" s="297"/>
      <c r="S114" s="297"/>
    </row>
    <row r="115" spans="1:19" x14ac:dyDescent="0.35">
      <c r="A115" s="295">
        <v>10</v>
      </c>
      <c r="B115" s="299" t="s">
        <v>292</v>
      </c>
      <c r="C115" s="295" t="s">
        <v>393</v>
      </c>
      <c r="D115" s="297">
        <f t="shared" si="10"/>
        <v>9</v>
      </c>
      <c r="E115" s="297">
        <f t="shared" si="10"/>
        <v>180</v>
      </c>
      <c r="F115" s="297">
        <v>6</v>
      </c>
      <c r="G115" s="297">
        <v>120</v>
      </c>
      <c r="H115" s="297">
        <v>3</v>
      </c>
      <c r="I115" s="297">
        <v>60</v>
      </c>
      <c r="J115" s="297"/>
      <c r="K115" s="297"/>
      <c r="L115" s="297"/>
      <c r="M115" s="297"/>
      <c r="N115" s="297"/>
      <c r="O115" s="297"/>
      <c r="P115" s="297"/>
      <c r="Q115" s="297"/>
      <c r="R115" s="297"/>
      <c r="S115" s="297"/>
    </row>
    <row r="116" spans="1:19" x14ac:dyDescent="0.35">
      <c r="A116" s="295">
        <v>11</v>
      </c>
      <c r="B116" s="299" t="s">
        <v>284</v>
      </c>
      <c r="C116" s="295" t="s">
        <v>393</v>
      </c>
      <c r="D116" s="297">
        <f t="shared" si="10"/>
        <v>2</v>
      </c>
      <c r="E116" s="297">
        <f t="shared" si="10"/>
        <v>40</v>
      </c>
      <c r="F116" s="297"/>
      <c r="G116" s="297"/>
      <c r="H116" s="297"/>
      <c r="I116" s="297"/>
      <c r="J116" s="297">
        <v>2</v>
      </c>
      <c r="K116" s="297">
        <v>40</v>
      </c>
      <c r="L116" s="297"/>
      <c r="M116" s="297"/>
      <c r="N116" s="297"/>
      <c r="O116" s="297"/>
      <c r="P116" s="297"/>
      <c r="Q116" s="297"/>
      <c r="R116" s="297"/>
      <c r="S116" s="297"/>
    </row>
    <row r="117" spans="1:19" x14ac:dyDescent="0.35">
      <c r="A117" s="295">
        <v>12</v>
      </c>
      <c r="B117" s="299" t="s">
        <v>311</v>
      </c>
      <c r="C117" s="301" t="s">
        <v>394</v>
      </c>
      <c r="D117" s="297">
        <f t="shared" si="10"/>
        <v>5</v>
      </c>
      <c r="E117" s="297">
        <f t="shared" si="10"/>
        <v>150</v>
      </c>
      <c r="F117" s="297">
        <v>3</v>
      </c>
      <c r="G117" s="297">
        <v>90</v>
      </c>
      <c r="H117" s="297"/>
      <c r="I117" s="297"/>
      <c r="J117" s="297">
        <v>2</v>
      </c>
      <c r="K117" s="297">
        <v>60</v>
      </c>
      <c r="L117" s="297"/>
      <c r="M117" s="297"/>
      <c r="N117" s="297"/>
      <c r="O117" s="297"/>
      <c r="P117" s="297"/>
      <c r="Q117" s="297"/>
      <c r="R117" s="297"/>
      <c r="S117" s="297"/>
    </row>
    <row r="118" spans="1:19" x14ac:dyDescent="0.35">
      <c r="A118" s="295">
        <v>13</v>
      </c>
      <c r="B118" s="299" t="s">
        <v>204</v>
      </c>
      <c r="C118" s="301" t="s">
        <v>394</v>
      </c>
      <c r="D118" s="297">
        <f t="shared" si="10"/>
        <v>4</v>
      </c>
      <c r="E118" s="297">
        <f t="shared" si="10"/>
        <v>80</v>
      </c>
      <c r="F118" s="297"/>
      <c r="G118" s="297"/>
      <c r="H118" s="297">
        <v>2</v>
      </c>
      <c r="I118" s="297">
        <v>40</v>
      </c>
      <c r="J118" s="297">
        <v>1</v>
      </c>
      <c r="K118" s="297">
        <v>20</v>
      </c>
      <c r="L118" s="297"/>
      <c r="M118" s="297"/>
      <c r="N118" s="297">
        <v>1</v>
      </c>
      <c r="O118" s="297">
        <v>20</v>
      </c>
      <c r="P118" s="297"/>
      <c r="Q118" s="297"/>
      <c r="R118" s="297"/>
      <c r="S118" s="297"/>
    </row>
    <row r="119" spans="1:19" x14ac:dyDescent="0.35">
      <c r="A119" s="295">
        <v>14</v>
      </c>
      <c r="B119" s="299" t="s">
        <v>414</v>
      </c>
      <c r="C119" s="301" t="s">
        <v>394</v>
      </c>
      <c r="D119" s="297">
        <f t="shared" si="10"/>
        <v>17</v>
      </c>
      <c r="E119" s="297">
        <f t="shared" si="10"/>
        <v>340</v>
      </c>
      <c r="F119" s="297">
        <v>1</v>
      </c>
      <c r="G119" s="297">
        <v>20</v>
      </c>
      <c r="H119" s="297">
        <v>2</v>
      </c>
      <c r="I119" s="297">
        <v>40</v>
      </c>
      <c r="J119" s="297">
        <v>3</v>
      </c>
      <c r="K119" s="297">
        <v>60</v>
      </c>
      <c r="L119" s="297"/>
      <c r="M119" s="297"/>
      <c r="N119" s="297">
        <v>4</v>
      </c>
      <c r="O119" s="297">
        <v>80</v>
      </c>
      <c r="P119" s="297">
        <v>4</v>
      </c>
      <c r="Q119" s="297">
        <v>80</v>
      </c>
      <c r="R119" s="297">
        <v>3</v>
      </c>
      <c r="S119" s="297">
        <v>60</v>
      </c>
    </row>
    <row r="120" spans="1:19" x14ac:dyDescent="0.35">
      <c r="A120" s="295">
        <v>15</v>
      </c>
      <c r="B120" s="299" t="s">
        <v>312</v>
      </c>
      <c r="C120" s="301" t="s">
        <v>394</v>
      </c>
      <c r="D120" s="297">
        <f t="shared" si="10"/>
        <v>9</v>
      </c>
      <c r="E120" s="297">
        <f t="shared" si="10"/>
        <v>270</v>
      </c>
      <c r="F120" s="297">
        <v>2</v>
      </c>
      <c r="G120" s="297">
        <v>60</v>
      </c>
      <c r="H120" s="297">
        <v>2</v>
      </c>
      <c r="I120" s="297">
        <v>60</v>
      </c>
      <c r="J120" s="297">
        <v>3</v>
      </c>
      <c r="K120" s="297">
        <v>90</v>
      </c>
      <c r="L120" s="297"/>
      <c r="M120" s="297"/>
      <c r="N120" s="297">
        <v>1</v>
      </c>
      <c r="O120" s="297">
        <v>30</v>
      </c>
      <c r="P120" s="297">
        <v>1</v>
      </c>
      <c r="Q120" s="297">
        <v>30</v>
      </c>
      <c r="R120" s="297"/>
      <c r="S120" s="297"/>
    </row>
    <row r="121" spans="1:19" x14ac:dyDescent="0.35">
      <c r="A121" s="295">
        <v>16</v>
      </c>
      <c r="B121" s="299" t="s">
        <v>331</v>
      </c>
      <c r="C121" s="301" t="s">
        <v>394</v>
      </c>
      <c r="D121" s="297">
        <f t="shared" si="10"/>
        <v>1</v>
      </c>
      <c r="E121" s="297">
        <f t="shared" si="10"/>
        <v>20</v>
      </c>
      <c r="F121" s="297">
        <v>1</v>
      </c>
      <c r="G121" s="297">
        <v>20</v>
      </c>
      <c r="H121" s="297"/>
      <c r="I121" s="297"/>
      <c r="J121" s="297"/>
      <c r="K121" s="297"/>
      <c r="L121" s="297"/>
      <c r="M121" s="297"/>
      <c r="N121" s="297"/>
      <c r="O121" s="297"/>
      <c r="P121" s="297"/>
      <c r="Q121" s="297"/>
      <c r="R121" s="297"/>
      <c r="S121" s="297"/>
    </row>
    <row r="122" spans="1:19" x14ac:dyDescent="0.35">
      <c r="A122" s="295">
        <v>17</v>
      </c>
      <c r="B122" s="299" t="s">
        <v>415</v>
      </c>
      <c r="C122" s="301" t="s">
        <v>394</v>
      </c>
      <c r="D122" s="297">
        <f t="shared" si="10"/>
        <v>11</v>
      </c>
      <c r="E122" s="297">
        <f t="shared" si="10"/>
        <v>330</v>
      </c>
      <c r="F122" s="297"/>
      <c r="G122" s="297"/>
      <c r="H122" s="297">
        <v>3</v>
      </c>
      <c r="I122" s="297">
        <v>90</v>
      </c>
      <c r="J122" s="297">
        <v>3</v>
      </c>
      <c r="K122" s="297">
        <v>90</v>
      </c>
      <c r="L122" s="297"/>
      <c r="M122" s="297"/>
      <c r="N122" s="297">
        <v>5</v>
      </c>
      <c r="O122" s="297">
        <v>150</v>
      </c>
      <c r="P122" s="297"/>
      <c r="Q122" s="297"/>
      <c r="R122" s="297"/>
      <c r="S122" s="297"/>
    </row>
    <row r="123" spans="1:19" x14ac:dyDescent="0.35">
      <c r="A123" s="295">
        <v>18</v>
      </c>
      <c r="B123" s="299" t="s">
        <v>338</v>
      </c>
      <c r="C123" s="301" t="s">
        <v>394</v>
      </c>
      <c r="D123" s="297">
        <f t="shared" ref="D123:E128" si="11">F123+H123+J123+L123+N123+P123+R123</f>
        <v>9</v>
      </c>
      <c r="E123" s="297">
        <f t="shared" si="11"/>
        <v>180</v>
      </c>
      <c r="F123" s="297"/>
      <c r="G123" s="297"/>
      <c r="H123" s="297"/>
      <c r="I123" s="297"/>
      <c r="J123" s="297"/>
      <c r="K123" s="297"/>
      <c r="L123" s="297"/>
      <c r="M123" s="297"/>
      <c r="N123" s="297">
        <v>1</v>
      </c>
      <c r="O123" s="297">
        <v>20</v>
      </c>
      <c r="P123" s="297">
        <v>6</v>
      </c>
      <c r="Q123" s="297">
        <v>120</v>
      </c>
      <c r="R123" s="297">
        <v>2</v>
      </c>
      <c r="S123" s="297">
        <v>40</v>
      </c>
    </row>
    <row r="124" spans="1:19" x14ac:dyDescent="0.35">
      <c r="A124" s="295">
        <v>19</v>
      </c>
      <c r="B124" s="299" t="s">
        <v>416</v>
      </c>
      <c r="C124" s="301" t="s">
        <v>394</v>
      </c>
      <c r="D124" s="297">
        <f t="shared" si="11"/>
        <v>11</v>
      </c>
      <c r="E124" s="297">
        <f t="shared" si="11"/>
        <v>165</v>
      </c>
      <c r="F124" s="297"/>
      <c r="G124" s="297"/>
      <c r="H124" s="297"/>
      <c r="I124" s="297"/>
      <c r="J124" s="297"/>
      <c r="K124" s="297"/>
      <c r="L124" s="297"/>
      <c r="M124" s="297"/>
      <c r="N124" s="297">
        <v>1</v>
      </c>
      <c r="O124" s="297">
        <v>15</v>
      </c>
      <c r="P124" s="297">
        <v>6</v>
      </c>
      <c r="Q124" s="297">
        <v>90</v>
      </c>
      <c r="R124" s="297">
        <v>4</v>
      </c>
      <c r="S124" s="297">
        <v>60</v>
      </c>
    </row>
    <row r="125" spans="1:19" x14ac:dyDescent="0.35">
      <c r="A125" s="295">
        <v>20</v>
      </c>
      <c r="B125" s="300" t="s">
        <v>417</v>
      </c>
      <c r="C125" s="301" t="s">
        <v>394</v>
      </c>
      <c r="D125" s="297">
        <f t="shared" si="11"/>
        <v>2</v>
      </c>
      <c r="E125" s="297">
        <f t="shared" si="11"/>
        <v>40</v>
      </c>
      <c r="F125" s="297">
        <v>2</v>
      </c>
      <c r="G125" s="297">
        <v>40</v>
      </c>
      <c r="H125" s="297"/>
      <c r="I125" s="297"/>
      <c r="J125" s="297"/>
      <c r="K125" s="297"/>
      <c r="L125" s="297"/>
      <c r="M125" s="297"/>
      <c r="N125" s="297"/>
      <c r="O125" s="297"/>
      <c r="P125" s="297"/>
      <c r="Q125" s="297"/>
      <c r="R125" s="297"/>
      <c r="S125" s="297"/>
    </row>
    <row r="126" spans="1:19" x14ac:dyDescent="0.35">
      <c r="A126" s="295">
        <v>21</v>
      </c>
      <c r="B126" s="300" t="s">
        <v>418</v>
      </c>
      <c r="C126" s="301" t="s">
        <v>394</v>
      </c>
      <c r="D126" s="297">
        <f t="shared" si="11"/>
        <v>1</v>
      </c>
      <c r="E126" s="297">
        <f t="shared" si="11"/>
        <v>20</v>
      </c>
      <c r="F126" s="297">
        <v>1</v>
      </c>
      <c r="G126" s="297">
        <v>20</v>
      </c>
      <c r="H126" s="297"/>
      <c r="I126" s="297"/>
      <c r="J126" s="297"/>
      <c r="K126" s="297"/>
      <c r="L126" s="297"/>
      <c r="M126" s="297"/>
      <c r="N126" s="297"/>
      <c r="O126" s="297"/>
      <c r="P126" s="297"/>
      <c r="Q126" s="297"/>
      <c r="R126" s="297"/>
      <c r="S126" s="297"/>
    </row>
    <row r="127" spans="1:19" x14ac:dyDescent="0.35">
      <c r="A127" s="295">
        <v>22</v>
      </c>
      <c r="B127" s="300" t="s">
        <v>343</v>
      </c>
      <c r="C127" s="301" t="s">
        <v>394</v>
      </c>
      <c r="D127" s="297">
        <f t="shared" si="11"/>
        <v>2</v>
      </c>
      <c r="E127" s="297">
        <f t="shared" si="11"/>
        <v>43</v>
      </c>
      <c r="F127" s="297">
        <v>2</v>
      </c>
      <c r="G127" s="297">
        <v>43</v>
      </c>
      <c r="H127" s="297"/>
      <c r="I127" s="297"/>
      <c r="J127" s="297"/>
      <c r="K127" s="297"/>
      <c r="L127" s="297"/>
      <c r="M127" s="297"/>
      <c r="N127" s="297"/>
      <c r="O127" s="297"/>
      <c r="P127" s="297"/>
      <c r="Q127" s="297"/>
      <c r="R127" s="297"/>
      <c r="S127" s="297"/>
    </row>
    <row r="128" spans="1:19" x14ac:dyDescent="0.35">
      <c r="A128" s="295">
        <v>23</v>
      </c>
      <c r="B128" s="300" t="s">
        <v>342</v>
      </c>
      <c r="C128" s="301" t="s">
        <v>394</v>
      </c>
      <c r="D128" s="297">
        <f t="shared" si="11"/>
        <v>1</v>
      </c>
      <c r="E128" s="297">
        <f t="shared" si="11"/>
        <v>27</v>
      </c>
      <c r="F128" s="297">
        <v>1</v>
      </c>
      <c r="G128" s="297">
        <v>27</v>
      </c>
      <c r="H128" s="297"/>
      <c r="I128" s="297"/>
      <c r="J128" s="297"/>
      <c r="K128" s="297"/>
      <c r="L128" s="297"/>
      <c r="M128" s="297"/>
      <c r="N128" s="297"/>
      <c r="O128" s="297"/>
      <c r="P128" s="297"/>
      <c r="Q128" s="297"/>
      <c r="R128" s="297"/>
      <c r="S128" s="297"/>
    </row>
    <row r="129" spans="1:19" x14ac:dyDescent="0.35">
      <c r="A129" s="290" t="s">
        <v>497</v>
      </c>
      <c r="B129" s="291" t="s">
        <v>191</v>
      </c>
      <c r="C129" s="295"/>
      <c r="D129" s="292">
        <f>SUM(D130:D158)</f>
        <v>140</v>
      </c>
      <c r="E129" s="292">
        <f t="shared" ref="E129:S129" si="12">SUM(E130:E158)</f>
        <v>3243</v>
      </c>
      <c r="F129" s="292">
        <f t="shared" si="12"/>
        <v>18</v>
      </c>
      <c r="G129" s="292">
        <f t="shared" si="12"/>
        <v>398</v>
      </c>
      <c r="H129" s="292">
        <f t="shared" si="12"/>
        <v>20</v>
      </c>
      <c r="I129" s="292">
        <f t="shared" si="12"/>
        <v>443</v>
      </c>
      <c r="J129" s="292">
        <f t="shared" si="12"/>
        <v>9</v>
      </c>
      <c r="K129" s="292">
        <f t="shared" si="12"/>
        <v>179</v>
      </c>
      <c r="L129" s="292">
        <f t="shared" si="12"/>
        <v>0</v>
      </c>
      <c r="M129" s="292">
        <f t="shared" si="12"/>
        <v>0</v>
      </c>
      <c r="N129" s="292">
        <f t="shared" si="12"/>
        <v>27</v>
      </c>
      <c r="O129" s="292">
        <f t="shared" si="12"/>
        <v>709</v>
      </c>
      <c r="P129" s="292">
        <f t="shared" si="12"/>
        <v>43</v>
      </c>
      <c r="Q129" s="292">
        <f t="shared" si="12"/>
        <v>1068</v>
      </c>
      <c r="R129" s="292">
        <f t="shared" si="12"/>
        <v>23</v>
      </c>
      <c r="S129" s="292">
        <f t="shared" si="12"/>
        <v>446</v>
      </c>
    </row>
    <row r="130" spans="1:19" x14ac:dyDescent="0.35">
      <c r="A130" s="295">
        <v>1</v>
      </c>
      <c r="B130" s="296" t="s">
        <v>176</v>
      </c>
      <c r="C130" s="295" t="s">
        <v>105</v>
      </c>
      <c r="D130" s="297">
        <f>+F130+H130+J130+L130+N130+P130+R130</f>
        <v>7</v>
      </c>
      <c r="E130" s="297">
        <f>G130+I130+K130+M130+O130+Q130+S130</f>
        <v>88</v>
      </c>
      <c r="F130" s="297">
        <v>1</v>
      </c>
      <c r="G130" s="297">
        <v>11</v>
      </c>
      <c r="H130" s="297">
        <v>1</v>
      </c>
      <c r="I130" s="297">
        <v>20</v>
      </c>
      <c r="J130" s="298">
        <v>1</v>
      </c>
      <c r="K130" s="298">
        <v>14</v>
      </c>
      <c r="L130" s="298">
        <v>0</v>
      </c>
      <c r="M130" s="298">
        <v>0</v>
      </c>
      <c r="N130" s="298">
        <v>1</v>
      </c>
      <c r="O130" s="298">
        <v>9</v>
      </c>
      <c r="P130" s="298">
        <v>2</v>
      </c>
      <c r="Q130" s="298">
        <v>21</v>
      </c>
      <c r="R130" s="298">
        <v>1</v>
      </c>
      <c r="S130" s="298">
        <v>13</v>
      </c>
    </row>
    <row r="131" spans="1:19" x14ac:dyDescent="0.35">
      <c r="A131" s="295">
        <v>2</v>
      </c>
      <c r="B131" s="296" t="s">
        <v>281</v>
      </c>
      <c r="C131" s="295" t="s">
        <v>105</v>
      </c>
      <c r="D131" s="297">
        <f t="shared" ref="D131:D158" si="13">+F131+H131+J131+L131+N131+P131+R131</f>
        <v>7</v>
      </c>
      <c r="E131" s="297">
        <f t="shared" ref="E131:E158" si="14">G131+I131+K131+M131+O131+Q131+S131</f>
        <v>112</v>
      </c>
      <c r="F131" s="297">
        <v>1</v>
      </c>
      <c r="G131" s="297">
        <v>11</v>
      </c>
      <c r="H131" s="297">
        <v>1</v>
      </c>
      <c r="I131" s="297">
        <v>24</v>
      </c>
      <c r="J131" s="298">
        <v>1</v>
      </c>
      <c r="K131" s="298">
        <v>8</v>
      </c>
      <c r="L131" s="298">
        <v>0</v>
      </c>
      <c r="M131" s="298">
        <v>0</v>
      </c>
      <c r="N131" s="298">
        <v>1</v>
      </c>
      <c r="O131" s="298">
        <v>24</v>
      </c>
      <c r="P131" s="298">
        <v>2</v>
      </c>
      <c r="Q131" s="298">
        <v>33</v>
      </c>
      <c r="R131" s="298">
        <v>1</v>
      </c>
      <c r="S131" s="298">
        <v>12</v>
      </c>
    </row>
    <row r="132" spans="1:19" x14ac:dyDescent="0.35">
      <c r="A132" s="295">
        <v>3</v>
      </c>
      <c r="B132" s="296" t="s">
        <v>402</v>
      </c>
      <c r="C132" s="295" t="s">
        <v>105</v>
      </c>
      <c r="D132" s="297">
        <f t="shared" si="13"/>
        <v>8</v>
      </c>
      <c r="E132" s="297">
        <f t="shared" si="14"/>
        <v>193</v>
      </c>
      <c r="F132" s="297">
        <v>1</v>
      </c>
      <c r="G132" s="297">
        <v>10</v>
      </c>
      <c r="H132" s="297">
        <v>1</v>
      </c>
      <c r="I132" s="297">
        <v>31</v>
      </c>
      <c r="J132" s="298">
        <v>1</v>
      </c>
      <c r="K132" s="298">
        <v>28</v>
      </c>
      <c r="L132" s="298">
        <v>0</v>
      </c>
      <c r="M132" s="298">
        <v>0</v>
      </c>
      <c r="N132" s="298">
        <v>1</v>
      </c>
      <c r="O132" s="298">
        <v>28</v>
      </c>
      <c r="P132" s="298">
        <v>2</v>
      </c>
      <c r="Q132" s="298">
        <v>60</v>
      </c>
      <c r="R132" s="298">
        <v>2</v>
      </c>
      <c r="S132" s="298">
        <v>36</v>
      </c>
    </row>
    <row r="133" spans="1:19" x14ac:dyDescent="0.35">
      <c r="A133" s="295">
        <v>4</v>
      </c>
      <c r="B133" s="296" t="s">
        <v>272</v>
      </c>
      <c r="C133" s="295" t="s">
        <v>105</v>
      </c>
      <c r="D133" s="297">
        <f t="shared" si="13"/>
        <v>2</v>
      </c>
      <c r="E133" s="297">
        <f t="shared" si="14"/>
        <v>14</v>
      </c>
      <c r="F133" s="298">
        <v>0</v>
      </c>
      <c r="G133" s="298">
        <v>0</v>
      </c>
      <c r="H133" s="298">
        <v>0</v>
      </c>
      <c r="I133" s="298">
        <v>0</v>
      </c>
      <c r="J133" s="298">
        <v>0</v>
      </c>
      <c r="K133" s="298">
        <v>0</v>
      </c>
      <c r="L133" s="298">
        <v>0</v>
      </c>
      <c r="M133" s="298">
        <v>0</v>
      </c>
      <c r="N133" s="298">
        <v>0</v>
      </c>
      <c r="O133" s="298">
        <v>0</v>
      </c>
      <c r="P133" s="298">
        <v>0</v>
      </c>
      <c r="Q133" s="298">
        <v>0</v>
      </c>
      <c r="R133" s="298">
        <v>2</v>
      </c>
      <c r="S133" s="298">
        <v>14</v>
      </c>
    </row>
    <row r="134" spans="1:19" x14ac:dyDescent="0.35">
      <c r="A134" s="295">
        <v>5</v>
      </c>
      <c r="B134" s="296" t="s">
        <v>259</v>
      </c>
      <c r="C134" s="295" t="s">
        <v>105</v>
      </c>
      <c r="D134" s="297">
        <f t="shared" si="13"/>
        <v>2</v>
      </c>
      <c r="E134" s="297">
        <f t="shared" si="14"/>
        <v>20</v>
      </c>
      <c r="F134" s="298">
        <v>0</v>
      </c>
      <c r="G134" s="298">
        <v>0</v>
      </c>
      <c r="H134" s="298">
        <v>0</v>
      </c>
      <c r="I134" s="298">
        <v>0</v>
      </c>
      <c r="J134" s="298">
        <v>0</v>
      </c>
      <c r="K134" s="298">
        <v>0</v>
      </c>
      <c r="L134" s="298">
        <v>0</v>
      </c>
      <c r="M134" s="298">
        <v>0</v>
      </c>
      <c r="N134" s="298">
        <v>0</v>
      </c>
      <c r="O134" s="298">
        <v>0</v>
      </c>
      <c r="P134" s="298">
        <v>1</v>
      </c>
      <c r="Q134" s="298">
        <v>7</v>
      </c>
      <c r="R134" s="298">
        <v>1</v>
      </c>
      <c r="S134" s="298">
        <v>13</v>
      </c>
    </row>
    <row r="135" spans="1:19" x14ac:dyDescent="0.35">
      <c r="A135" s="295">
        <v>6</v>
      </c>
      <c r="B135" s="296" t="s">
        <v>264</v>
      </c>
      <c r="C135" s="295" t="s">
        <v>105</v>
      </c>
      <c r="D135" s="297">
        <f t="shared" si="13"/>
        <v>1</v>
      </c>
      <c r="E135" s="297">
        <f t="shared" si="14"/>
        <v>9</v>
      </c>
      <c r="F135" s="298">
        <v>0</v>
      </c>
      <c r="G135" s="298">
        <v>0</v>
      </c>
      <c r="H135" s="298">
        <v>0</v>
      </c>
      <c r="I135" s="298">
        <v>0</v>
      </c>
      <c r="J135" s="298">
        <v>0</v>
      </c>
      <c r="K135" s="298">
        <v>0</v>
      </c>
      <c r="L135" s="298">
        <v>0</v>
      </c>
      <c r="M135" s="298">
        <v>0</v>
      </c>
      <c r="N135" s="298">
        <v>0</v>
      </c>
      <c r="O135" s="298">
        <v>0</v>
      </c>
      <c r="P135" s="298">
        <v>1</v>
      </c>
      <c r="Q135" s="298">
        <v>9</v>
      </c>
      <c r="R135" s="298">
        <v>0</v>
      </c>
      <c r="S135" s="298">
        <v>0</v>
      </c>
    </row>
    <row r="136" spans="1:19" x14ac:dyDescent="0.35">
      <c r="A136" s="295">
        <v>7</v>
      </c>
      <c r="B136" s="296" t="s">
        <v>419</v>
      </c>
      <c r="C136" s="295" t="s">
        <v>105</v>
      </c>
      <c r="D136" s="297">
        <f t="shared" si="13"/>
        <v>2</v>
      </c>
      <c r="E136" s="297">
        <f t="shared" si="14"/>
        <v>42</v>
      </c>
      <c r="F136" s="298">
        <v>0</v>
      </c>
      <c r="G136" s="298">
        <v>0</v>
      </c>
      <c r="H136" s="298">
        <v>0</v>
      </c>
      <c r="I136" s="298">
        <v>0</v>
      </c>
      <c r="J136" s="298">
        <v>0</v>
      </c>
      <c r="K136" s="298">
        <v>0</v>
      </c>
      <c r="L136" s="298">
        <v>0</v>
      </c>
      <c r="M136" s="298">
        <v>0</v>
      </c>
      <c r="N136" s="298">
        <v>0</v>
      </c>
      <c r="O136" s="298">
        <v>0</v>
      </c>
      <c r="P136" s="298">
        <v>0</v>
      </c>
      <c r="Q136" s="298">
        <v>0</v>
      </c>
      <c r="R136" s="298">
        <v>2</v>
      </c>
      <c r="S136" s="298">
        <v>42</v>
      </c>
    </row>
    <row r="137" spans="1:19" x14ac:dyDescent="0.35">
      <c r="A137" s="295">
        <v>8</v>
      </c>
      <c r="B137" s="296" t="s">
        <v>420</v>
      </c>
      <c r="C137" s="295" t="s">
        <v>105</v>
      </c>
      <c r="D137" s="297">
        <f t="shared" si="13"/>
        <v>5</v>
      </c>
      <c r="E137" s="297">
        <f t="shared" si="14"/>
        <v>71</v>
      </c>
      <c r="F137" s="297">
        <v>1</v>
      </c>
      <c r="G137" s="297">
        <v>31</v>
      </c>
      <c r="H137" s="297">
        <v>1</v>
      </c>
      <c r="I137" s="297">
        <v>9</v>
      </c>
      <c r="J137" s="298">
        <v>1</v>
      </c>
      <c r="K137" s="298">
        <v>8</v>
      </c>
      <c r="L137" s="298">
        <v>0</v>
      </c>
      <c r="M137" s="298">
        <v>0</v>
      </c>
      <c r="N137" s="298">
        <v>1</v>
      </c>
      <c r="O137" s="298">
        <v>15</v>
      </c>
      <c r="P137" s="298">
        <v>1</v>
      </c>
      <c r="Q137" s="298">
        <v>8</v>
      </c>
      <c r="R137" s="298">
        <v>0</v>
      </c>
      <c r="S137" s="298">
        <v>0</v>
      </c>
    </row>
    <row r="138" spans="1:19" x14ac:dyDescent="0.35">
      <c r="A138" s="295">
        <v>9</v>
      </c>
      <c r="B138" s="296" t="s">
        <v>268</v>
      </c>
      <c r="C138" s="295" t="s">
        <v>105</v>
      </c>
      <c r="D138" s="297">
        <f t="shared" si="13"/>
        <v>1</v>
      </c>
      <c r="E138" s="297">
        <f t="shared" si="14"/>
        <v>18</v>
      </c>
      <c r="F138" s="298">
        <v>0</v>
      </c>
      <c r="G138" s="298">
        <v>0</v>
      </c>
      <c r="H138" s="298">
        <v>0</v>
      </c>
      <c r="I138" s="298">
        <v>0</v>
      </c>
      <c r="J138" s="298"/>
      <c r="K138" s="298"/>
      <c r="L138" s="298">
        <v>0</v>
      </c>
      <c r="M138" s="298">
        <v>0</v>
      </c>
      <c r="N138" s="298">
        <v>0</v>
      </c>
      <c r="O138" s="298">
        <v>0</v>
      </c>
      <c r="P138" s="298">
        <v>1</v>
      </c>
      <c r="Q138" s="298">
        <v>18</v>
      </c>
      <c r="R138" s="298">
        <v>0</v>
      </c>
      <c r="S138" s="298">
        <v>0</v>
      </c>
    </row>
    <row r="139" spans="1:19" x14ac:dyDescent="0.35">
      <c r="A139" s="295">
        <v>10</v>
      </c>
      <c r="B139" s="296" t="s">
        <v>173</v>
      </c>
      <c r="C139" s="295" t="s">
        <v>105</v>
      </c>
      <c r="D139" s="297">
        <f t="shared" si="13"/>
        <v>3</v>
      </c>
      <c r="E139" s="297">
        <f t="shared" si="14"/>
        <v>58</v>
      </c>
      <c r="F139" s="297">
        <v>1</v>
      </c>
      <c r="G139" s="297">
        <v>31</v>
      </c>
      <c r="H139" s="297">
        <v>1</v>
      </c>
      <c r="I139" s="297">
        <v>11</v>
      </c>
      <c r="J139" s="298">
        <v>1</v>
      </c>
      <c r="K139" s="298">
        <v>16</v>
      </c>
      <c r="L139" s="298">
        <v>0</v>
      </c>
      <c r="M139" s="298">
        <v>0</v>
      </c>
      <c r="N139" s="298">
        <v>0</v>
      </c>
      <c r="O139" s="298">
        <v>0</v>
      </c>
      <c r="P139" s="298">
        <v>0</v>
      </c>
      <c r="Q139" s="298">
        <v>0</v>
      </c>
      <c r="R139" s="298">
        <v>0</v>
      </c>
      <c r="S139" s="298">
        <v>0</v>
      </c>
    </row>
    <row r="140" spans="1:19" x14ac:dyDescent="0.35">
      <c r="A140" s="295">
        <v>11</v>
      </c>
      <c r="B140" s="296" t="s">
        <v>421</v>
      </c>
      <c r="C140" s="295" t="s">
        <v>105</v>
      </c>
      <c r="D140" s="297">
        <f t="shared" si="13"/>
        <v>1</v>
      </c>
      <c r="E140" s="297">
        <f t="shared" si="14"/>
        <v>24</v>
      </c>
      <c r="F140" s="297">
        <v>1</v>
      </c>
      <c r="G140" s="297">
        <v>24</v>
      </c>
      <c r="H140" s="298">
        <v>0</v>
      </c>
      <c r="I140" s="298">
        <v>0</v>
      </c>
      <c r="J140" s="298">
        <v>0</v>
      </c>
      <c r="K140" s="298">
        <v>0</v>
      </c>
      <c r="L140" s="298">
        <v>0</v>
      </c>
      <c r="M140" s="298">
        <v>0</v>
      </c>
      <c r="N140" s="298">
        <v>0</v>
      </c>
      <c r="O140" s="298">
        <v>0</v>
      </c>
      <c r="P140" s="298">
        <v>0</v>
      </c>
      <c r="Q140" s="298">
        <v>0</v>
      </c>
      <c r="R140" s="298">
        <v>0</v>
      </c>
      <c r="S140" s="298">
        <v>0</v>
      </c>
    </row>
    <row r="141" spans="1:19" x14ac:dyDescent="0.35">
      <c r="A141" s="295">
        <v>12</v>
      </c>
      <c r="B141" s="296" t="s">
        <v>234</v>
      </c>
      <c r="C141" s="295" t="s">
        <v>105</v>
      </c>
      <c r="D141" s="297">
        <f t="shared" si="13"/>
        <v>1</v>
      </c>
      <c r="E141" s="297">
        <f t="shared" si="14"/>
        <v>8</v>
      </c>
      <c r="F141" s="298">
        <v>0</v>
      </c>
      <c r="G141" s="298">
        <v>0</v>
      </c>
      <c r="H141" s="298">
        <v>0</v>
      </c>
      <c r="I141" s="298">
        <v>0</v>
      </c>
      <c r="J141" s="298">
        <v>0</v>
      </c>
      <c r="K141" s="298">
        <v>0</v>
      </c>
      <c r="L141" s="298">
        <v>0</v>
      </c>
      <c r="M141" s="298">
        <v>0</v>
      </c>
      <c r="N141" s="298">
        <v>1</v>
      </c>
      <c r="O141" s="298">
        <v>8</v>
      </c>
      <c r="P141" s="298">
        <v>0</v>
      </c>
      <c r="Q141" s="298">
        <v>0</v>
      </c>
      <c r="R141" s="298">
        <v>0</v>
      </c>
      <c r="S141" s="298">
        <v>0</v>
      </c>
    </row>
    <row r="142" spans="1:19" x14ac:dyDescent="0.35">
      <c r="A142" s="295">
        <v>13</v>
      </c>
      <c r="B142" s="296" t="s">
        <v>284</v>
      </c>
      <c r="C142" s="295" t="s">
        <v>393</v>
      </c>
      <c r="D142" s="297">
        <f t="shared" si="13"/>
        <v>4</v>
      </c>
      <c r="E142" s="297">
        <f t="shared" si="14"/>
        <v>140</v>
      </c>
      <c r="F142" s="298">
        <v>0</v>
      </c>
      <c r="G142" s="298">
        <v>0</v>
      </c>
      <c r="H142" s="298">
        <v>0</v>
      </c>
      <c r="I142" s="298">
        <v>0</v>
      </c>
      <c r="J142" s="298">
        <v>0</v>
      </c>
      <c r="K142" s="298">
        <v>0</v>
      </c>
      <c r="L142" s="298">
        <v>0</v>
      </c>
      <c r="M142" s="298">
        <v>0</v>
      </c>
      <c r="N142" s="298">
        <v>0</v>
      </c>
      <c r="O142" s="298">
        <v>0</v>
      </c>
      <c r="P142" s="298">
        <v>4</v>
      </c>
      <c r="Q142" s="298">
        <v>140</v>
      </c>
      <c r="R142" s="298"/>
      <c r="S142" s="298"/>
    </row>
    <row r="143" spans="1:19" x14ac:dyDescent="0.35">
      <c r="A143" s="295">
        <v>14</v>
      </c>
      <c r="B143" s="296" t="s">
        <v>422</v>
      </c>
      <c r="C143" s="295" t="s">
        <v>393</v>
      </c>
      <c r="D143" s="297">
        <f t="shared" si="13"/>
        <v>2</v>
      </c>
      <c r="E143" s="297">
        <f t="shared" si="14"/>
        <v>70</v>
      </c>
      <c r="F143" s="298">
        <v>0</v>
      </c>
      <c r="G143" s="298">
        <v>0</v>
      </c>
      <c r="H143" s="298">
        <v>0</v>
      </c>
      <c r="I143" s="298">
        <v>0</v>
      </c>
      <c r="J143" s="298">
        <v>0</v>
      </c>
      <c r="K143" s="298">
        <v>0</v>
      </c>
      <c r="L143" s="298">
        <v>0</v>
      </c>
      <c r="M143" s="298">
        <v>0</v>
      </c>
      <c r="N143" s="298">
        <v>0</v>
      </c>
      <c r="O143" s="298">
        <v>0</v>
      </c>
      <c r="P143" s="298">
        <v>1</v>
      </c>
      <c r="Q143" s="298">
        <v>35</v>
      </c>
      <c r="R143" s="298">
        <v>1</v>
      </c>
      <c r="S143" s="298">
        <v>35</v>
      </c>
    </row>
    <row r="144" spans="1:19" x14ac:dyDescent="0.35">
      <c r="A144" s="295">
        <v>15</v>
      </c>
      <c r="B144" s="296" t="s">
        <v>279</v>
      </c>
      <c r="C144" s="295" t="s">
        <v>393</v>
      </c>
      <c r="D144" s="297">
        <f t="shared" si="13"/>
        <v>1</v>
      </c>
      <c r="E144" s="297">
        <f t="shared" si="14"/>
        <v>10</v>
      </c>
      <c r="F144" s="298">
        <v>0</v>
      </c>
      <c r="G144" s="298">
        <v>0</v>
      </c>
      <c r="H144" s="297">
        <v>1</v>
      </c>
      <c r="I144" s="297">
        <v>10</v>
      </c>
      <c r="J144" s="298">
        <v>0</v>
      </c>
      <c r="K144" s="298">
        <v>0</v>
      </c>
      <c r="L144" s="298">
        <v>0</v>
      </c>
      <c r="M144" s="298">
        <v>0</v>
      </c>
      <c r="N144" s="298">
        <v>0</v>
      </c>
      <c r="O144" s="298">
        <v>0</v>
      </c>
      <c r="P144" s="298">
        <v>0</v>
      </c>
      <c r="Q144" s="298">
        <v>0</v>
      </c>
      <c r="R144" s="298">
        <v>0</v>
      </c>
      <c r="S144" s="298">
        <v>0</v>
      </c>
    </row>
    <row r="145" spans="1:19" x14ac:dyDescent="0.35">
      <c r="A145" s="295">
        <v>16</v>
      </c>
      <c r="B145" s="296" t="s">
        <v>333</v>
      </c>
      <c r="C145" s="301" t="s">
        <v>394</v>
      </c>
      <c r="D145" s="297">
        <f t="shared" si="13"/>
        <v>17</v>
      </c>
      <c r="E145" s="297">
        <f t="shared" si="14"/>
        <v>506</v>
      </c>
      <c r="F145" s="297">
        <v>4</v>
      </c>
      <c r="G145" s="297">
        <v>114</v>
      </c>
      <c r="H145" s="297">
        <v>1</v>
      </c>
      <c r="I145" s="297">
        <v>30</v>
      </c>
      <c r="J145" s="298">
        <v>0</v>
      </c>
      <c r="K145" s="298">
        <v>0</v>
      </c>
      <c r="L145" s="298">
        <v>0</v>
      </c>
      <c r="M145" s="298">
        <v>0</v>
      </c>
      <c r="N145" s="298">
        <v>6</v>
      </c>
      <c r="O145" s="298">
        <v>181</v>
      </c>
      <c r="P145" s="298">
        <v>4</v>
      </c>
      <c r="Q145" s="298">
        <v>122</v>
      </c>
      <c r="R145" s="298">
        <v>2</v>
      </c>
      <c r="S145" s="298">
        <v>59</v>
      </c>
    </row>
    <row r="146" spans="1:19" x14ac:dyDescent="0.35">
      <c r="A146" s="295">
        <v>17</v>
      </c>
      <c r="B146" s="296" t="s">
        <v>330</v>
      </c>
      <c r="C146" s="301" t="s">
        <v>394</v>
      </c>
      <c r="D146" s="297">
        <f t="shared" si="13"/>
        <v>23</v>
      </c>
      <c r="E146" s="297">
        <f t="shared" si="14"/>
        <v>514</v>
      </c>
      <c r="F146" s="297">
        <v>3</v>
      </c>
      <c r="G146" s="297">
        <v>57</v>
      </c>
      <c r="H146" s="297">
        <v>3</v>
      </c>
      <c r="I146" s="297">
        <v>68</v>
      </c>
      <c r="J146" s="298">
        <v>1</v>
      </c>
      <c r="K146" s="298">
        <v>23</v>
      </c>
      <c r="L146" s="298">
        <v>0</v>
      </c>
      <c r="M146" s="298">
        <v>0</v>
      </c>
      <c r="N146" s="298">
        <v>6</v>
      </c>
      <c r="O146" s="298">
        <v>133</v>
      </c>
      <c r="P146" s="298">
        <v>8</v>
      </c>
      <c r="Q146" s="298">
        <v>189</v>
      </c>
      <c r="R146" s="298">
        <v>2</v>
      </c>
      <c r="S146" s="298">
        <v>44</v>
      </c>
    </row>
    <row r="147" spans="1:19" x14ac:dyDescent="0.35">
      <c r="A147" s="295">
        <v>18</v>
      </c>
      <c r="B147" s="296" t="s">
        <v>328</v>
      </c>
      <c r="C147" s="301" t="s">
        <v>394</v>
      </c>
      <c r="D147" s="297">
        <f t="shared" si="13"/>
        <v>15</v>
      </c>
      <c r="E147" s="297">
        <f t="shared" si="14"/>
        <v>317</v>
      </c>
      <c r="F147" s="298">
        <v>0</v>
      </c>
      <c r="G147" s="298">
        <v>0</v>
      </c>
      <c r="H147" s="297">
        <v>2</v>
      </c>
      <c r="I147" s="297">
        <v>43</v>
      </c>
      <c r="J147" s="298">
        <v>1</v>
      </c>
      <c r="K147" s="298">
        <v>18</v>
      </c>
      <c r="L147" s="298">
        <v>0</v>
      </c>
      <c r="M147" s="298">
        <v>0</v>
      </c>
      <c r="N147" s="298">
        <v>0</v>
      </c>
      <c r="O147" s="298">
        <v>0</v>
      </c>
      <c r="P147" s="298">
        <v>5</v>
      </c>
      <c r="Q147" s="298">
        <v>137</v>
      </c>
      <c r="R147" s="298">
        <v>7</v>
      </c>
      <c r="S147" s="298">
        <v>119</v>
      </c>
    </row>
    <row r="148" spans="1:19" x14ac:dyDescent="0.35">
      <c r="A148" s="295">
        <v>19</v>
      </c>
      <c r="B148" s="296" t="s">
        <v>338</v>
      </c>
      <c r="C148" s="301" t="s">
        <v>394</v>
      </c>
      <c r="D148" s="297">
        <f t="shared" si="13"/>
        <v>1</v>
      </c>
      <c r="E148" s="297">
        <f t="shared" si="14"/>
        <v>24</v>
      </c>
      <c r="F148" s="298">
        <v>0</v>
      </c>
      <c r="G148" s="298">
        <v>0</v>
      </c>
      <c r="H148" s="297">
        <v>1</v>
      </c>
      <c r="I148" s="297">
        <v>24</v>
      </c>
      <c r="J148" s="298">
        <v>0</v>
      </c>
      <c r="K148" s="298">
        <v>0</v>
      </c>
      <c r="L148" s="298">
        <v>0</v>
      </c>
      <c r="M148" s="298">
        <v>0</v>
      </c>
      <c r="N148" s="298">
        <v>0</v>
      </c>
      <c r="O148" s="298">
        <v>0</v>
      </c>
      <c r="P148" s="298">
        <v>0</v>
      </c>
      <c r="Q148" s="298">
        <v>0</v>
      </c>
      <c r="R148" s="298">
        <v>0</v>
      </c>
      <c r="S148" s="298">
        <v>0</v>
      </c>
    </row>
    <row r="149" spans="1:19" x14ac:dyDescent="0.35">
      <c r="A149" s="295">
        <v>20</v>
      </c>
      <c r="B149" s="296" t="s">
        <v>204</v>
      </c>
      <c r="C149" s="301" t="s">
        <v>394</v>
      </c>
      <c r="D149" s="297">
        <f t="shared" si="13"/>
        <v>6</v>
      </c>
      <c r="E149" s="297">
        <f t="shared" si="14"/>
        <v>128</v>
      </c>
      <c r="F149" s="297">
        <v>1</v>
      </c>
      <c r="G149" s="297">
        <v>22</v>
      </c>
      <c r="H149" s="297">
        <v>1</v>
      </c>
      <c r="I149" s="297">
        <v>22</v>
      </c>
      <c r="J149" s="298">
        <v>1</v>
      </c>
      <c r="K149" s="298">
        <v>20</v>
      </c>
      <c r="L149" s="298">
        <v>0</v>
      </c>
      <c r="M149" s="298">
        <v>0</v>
      </c>
      <c r="N149" s="298">
        <v>0</v>
      </c>
      <c r="O149" s="298">
        <v>0</v>
      </c>
      <c r="P149" s="298">
        <v>3</v>
      </c>
      <c r="Q149" s="298">
        <v>64</v>
      </c>
      <c r="R149" s="298">
        <v>0</v>
      </c>
      <c r="S149" s="298">
        <v>0</v>
      </c>
    </row>
    <row r="150" spans="1:19" x14ac:dyDescent="0.35">
      <c r="A150" s="295">
        <v>21</v>
      </c>
      <c r="B150" s="296" t="s">
        <v>423</v>
      </c>
      <c r="C150" s="301" t="s">
        <v>394</v>
      </c>
      <c r="D150" s="297">
        <f t="shared" si="13"/>
        <v>4</v>
      </c>
      <c r="E150" s="297">
        <f t="shared" si="14"/>
        <v>165</v>
      </c>
      <c r="F150" s="297"/>
      <c r="G150" s="298">
        <v>0</v>
      </c>
      <c r="H150" s="298">
        <v>0</v>
      </c>
      <c r="I150" s="298">
        <v>0</v>
      </c>
      <c r="J150" s="298">
        <v>1</v>
      </c>
      <c r="K150" s="298">
        <v>44</v>
      </c>
      <c r="L150" s="298">
        <v>0</v>
      </c>
      <c r="M150" s="298">
        <v>0</v>
      </c>
      <c r="N150" s="298">
        <v>1</v>
      </c>
      <c r="O150" s="298">
        <v>60</v>
      </c>
      <c r="P150" s="298">
        <v>2</v>
      </c>
      <c r="Q150" s="298">
        <v>61</v>
      </c>
      <c r="R150" s="298">
        <v>0</v>
      </c>
      <c r="S150" s="298">
        <v>0</v>
      </c>
    </row>
    <row r="151" spans="1:19" x14ac:dyDescent="0.35">
      <c r="A151" s="295">
        <v>22</v>
      </c>
      <c r="B151" s="296" t="s">
        <v>325</v>
      </c>
      <c r="C151" s="301" t="s">
        <v>394</v>
      </c>
      <c r="D151" s="297">
        <f t="shared" si="13"/>
        <v>2</v>
      </c>
      <c r="E151" s="297">
        <f t="shared" si="14"/>
        <v>44</v>
      </c>
      <c r="F151" s="297">
        <v>1</v>
      </c>
      <c r="G151" s="297">
        <v>21</v>
      </c>
      <c r="H151" s="297">
        <v>1</v>
      </c>
      <c r="I151" s="297">
        <v>23</v>
      </c>
      <c r="J151" s="298">
        <v>0</v>
      </c>
      <c r="K151" s="298">
        <v>0</v>
      </c>
      <c r="L151" s="298">
        <v>0</v>
      </c>
      <c r="M151" s="298">
        <v>0</v>
      </c>
      <c r="N151" s="298">
        <v>0</v>
      </c>
      <c r="O151" s="298">
        <v>0</v>
      </c>
      <c r="P151" s="298">
        <v>0</v>
      </c>
      <c r="Q151" s="298">
        <v>0</v>
      </c>
      <c r="R151" s="298">
        <v>0</v>
      </c>
      <c r="S151" s="298">
        <v>0</v>
      </c>
    </row>
    <row r="152" spans="1:19" x14ac:dyDescent="0.35">
      <c r="A152" s="295">
        <v>23</v>
      </c>
      <c r="B152" s="296" t="s">
        <v>311</v>
      </c>
      <c r="C152" s="301" t="s">
        <v>394</v>
      </c>
      <c r="D152" s="297">
        <f t="shared" si="13"/>
        <v>1</v>
      </c>
      <c r="E152" s="297">
        <f t="shared" si="14"/>
        <v>34</v>
      </c>
      <c r="F152" s="298">
        <v>0</v>
      </c>
      <c r="G152" s="298">
        <v>0</v>
      </c>
      <c r="H152" s="297">
        <v>1</v>
      </c>
      <c r="I152" s="297">
        <v>34</v>
      </c>
      <c r="J152" s="298">
        <v>0</v>
      </c>
      <c r="K152" s="298">
        <v>0</v>
      </c>
      <c r="L152" s="298">
        <v>0</v>
      </c>
      <c r="M152" s="298">
        <v>0</v>
      </c>
      <c r="N152" s="298">
        <v>0</v>
      </c>
      <c r="O152" s="298">
        <v>0</v>
      </c>
      <c r="P152" s="298">
        <v>0</v>
      </c>
      <c r="Q152" s="298">
        <v>0</v>
      </c>
      <c r="R152" s="298">
        <v>0</v>
      </c>
      <c r="S152" s="298">
        <v>0</v>
      </c>
    </row>
    <row r="153" spans="1:19" x14ac:dyDescent="0.35">
      <c r="A153" s="295">
        <v>24</v>
      </c>
      <c r="B153" s="296" t="s">
        <v>355</v>
      </c>
      <c r="C153" s="301" t="s">
        <v>394</v>
      </c>
      <c r="D153" s="297">
        <f t="shared" si="13"/>
        <v>4</v>
      </c>
      <c r="E153" s="297">
        <f t="shared" si="14"/>
        <v>114</v>
      </c>
      <c r="F153" s="298">
        <v>0</v>
      </c>
      <c r="G153" s="298">
        <v>0</v>
      </c>
      <c r="H153" s="298">
        <v>0</v>
      </c>
      <c r="I153" s="298">
        <v>0</v>
      </c>
      <c r="J153" s="298">
        <v>0</v>
      </c>
      <c r="K153" s="298">
        <v>0</v>
      </c>
      <c r="L153" s="298">
        <v>0</v>
      </c>
      <c r="M153" s="298">
        <v>0</v>
      </c>
      <c r="N153" s="298">
        <v>3</v>
      </c>
      <c r="O153" s="298">
        <v>84</v>
      </c>
      <c r="P153" s="298"/>
      <c r="Q153" s="298"/>
      <c r="R153" s="298">
        <v>1</v>
      </c>
      <c r="S153" s="298">
        <v>30</v>
      </c>
    </row>
    <row r="154" spans="1:19" x14ac:dyDescent="0.35">
      <c r="A154" s="295">
        <v>25</v>
      </c>
      <c r="B154" s="296" t="s">
        <v>350</v>
      </c>
      <c r="C154" s="301" t="s">
        <v>394</v>
      </c>
      <c r="D154" s="297">
        <f t="shared" si="13"/>
        <v>11</v>
      </c>
      <c r="E154" s="297">
        <f t="shared" si="14"/>
        <v>309</v>
      </c>
      <c r="F154" s="298">
        <v>0</v>
      </c>
      <c r="G154" s="298">
        <v>0</v>
      </c>
      <c r="H154" s="298">
        <v>0</v>
      </c>
      <c r="I154" s="298">
        <v>0</v>
      </c>
      <c r="J154" s="298">
        <v>0</v>
      </c>
      <c r="K154" s="298">
        <v>0</v>
      </c>
      <c r="L154" s="298">
        <v>0</v>
      </c>
      <c r="M154" s="298">
        <v>0</v>
      </c>
      <c r="N154" s="298">
        <v>6</v>
      </c>
      <c r="O154" s="298">
        <v>167</v>
      </c>
      <c r="P154" s="298">
        <v>4</v>
      </c>
      <c r="Q154" s="298">
        <v>113</v>
      </c>
      <c r="R154" s="298">
        <v>1</v>
      </c>
      <c r="S154" s="298">
        <v>29</v>
      </c>
    </row>
    <row r="155" spans="1:19" x14ac:dyDescent="0.35">
      <c r="A155" s="295">
        <v>26</v>
      </c>
      <c r="B155" s="296" t="s">
        <v>424</v>
      </c>
      <c r="C155" s="301" t="s">
        <v>394</v>
      </c>
      <c r="D155" s="297">
        <f t="shared" si="13"/>
        <v>1</v>
      </c>
      <c r="E155" s="297">
        <f t="shared" si="14"/>
        <v>25</v>
      </c>
      <c r="F155" s="298">
        <v>0</v>
      </c>
      <c r="G155" s="298">
        <v>0</v>
      </c>
      <c r="H155" s="298">
        <v>0</v>
      </c>
      <c r="I155" s="298">
        <v>0</v>
      </c>
      <c r="J155" s="298">
        <v>0</v>
      </c>
      <c r="K155" s="298">
        <v>0</v>
      </c>
      <c r="L155" s="298">
        <v>0</v>
      </c>
      <c r="M155" s="298">
        <v>0</v>
      </c>
      <c r="N155" s="298">
        <v>0</v>
      </c>
      <c r="O155" s="298">
        <v>0</v>
      </c>
      <c r="P155" s="298">
        <v>1</v>
      </c>
      <c r="Q155" s="298">
        <v>25</v>
      </c>
      <c r="R155" s="298">
        <v>0</v>
      </c>
      <c r="S155" s="298">
        <v>0</v>
      </c>
    </row>
    <row r="156" spans="1:19" x14ac:dyDescent="0.35">
      <c r="A156" s="295">
        <v>27</v>
      </c>
      <c r="B156" s="296" t="s">
        <v>425</v>
      </c>
      <c r="C156" s="301" t="s">
        <v>394</v>
      </c>
      <c r="D156" s="297">
        <f t="shared" si="13"/>
        <v>1</v>
      </c>
      <c r="E156" s="297">
        <f t="shared" si="14"/>
        <v>26</v>
      </c>
      <c r="F156" s="298">
        <v>0</v>
      </c>
      <c r="G156" s="298">
        <v>0</v>
      </c>
      <c r="H156" s="298">
        <v>0</v>
      </c>
      <c r="I156" s="298">
        <v>0</v>
      </c>
      <c r="J156" s="298">
        <v>0</v>
      </c>
      <c r="K156" s="298">
        <v>0</v>
      </c>
      <c r="L156" s="298">
        <v>0</v>
      </c>
      <c r="M156" s="298">
        <v>0</v>
      </c>
      <c r="N156" s="298">
        <v>0</v>
      </c>
      <c r="O156" s="298">
        <v>0</v>
      </c>
      <c r="P156" s="298">
        <v>1</v>
      </c>
      <c r="Q156" s="298">
        <v>26</v>
      </c>
      <c r="R156" s="298">
        <v>0</v>
      </c>
      <c r="S156" s="298">
        <v>0</v>
      </c>
    </row>
    <row r="157" spans="1:19" x14ac:dyDescent="0.35">
      <c r="A157" s="295">
        <v>28</v>
      </c>
      <c r="B157" s="296" t="s">
        <v>343</v>
      </c>
      <c r="C157" s="301" t="s">
        <v>394</v>
      </c>
      <c r="D157" s="297">
        <f t="shared" si="13"/>
        <v>3</v>
      </c>
      <c r="E157" s="297">
        <f t="shared" si="14"/>
        <v>64</v>
      </c>
      <c r="F157" s="297">
        <v>2</v>
      </c>
      <c r="G157" s="297">
        <v>44</v>
      </c>
      <c r="H157" s="297">
        <v>1</v>
      </c>
      <c r="I157" s="297">
        <v>20</v>
      </c>
      <c r="J157" s="298">
        <v>0</v>
      </c>
      <c r="K157" s="298">
        <v>0</v>
      </c>
      <c r="L157" s="298">
        <v>0</v>
      </c>
      <c r="M157" s="298">
        <v>0</v>
      </c>
      <c r="N157" s="298">
        <v>0</v>
      </c>
      <c r="O157" s="298">
        <v>0</v>
      </c>
      <c r="P157" s="298">
        <v>0</v>
      </c>
      <c r="Q157" s="298">
        <v>0</v>
      </c>
      <c r="R157" s="298">
        <v>0</v>
      </c>
      <c r="S157" s="298">
        <v>0</v>
      </c>
    </row>
    <row r="158" spans="1:19" x14ac:dyDescent="0.35">
      <c r="A158" s="295">
        <v>29</v>
      </c>
      <c r="B158" s="296" t="s">
        <v>426</v>
      </c>
      <c r="C158" s="301" t="s">
        <v>394</v>
      </c>
      <c r="D158" s="297">
        <f t="shared" si="13"/>
        <v>4</v>
      </c>
      <c r="E158" s="297">
        <f t="shared" si="14"/>
        <v>96</v>
      </c>
      <c r="F158" s="297">
        <v>1</v>
      </c>
      <c r="G158" s="297">
        <v>22</v>
      </c>
      <c r="H158" s="297">
        <v>3</v>
      </c>
      <c r="I158" s="297">
        <v>74</v>
      </c>
      <c r="J158" s="298">
        <v>0</v>
      </c>
      <c r="K158" s="298">
        <v>0</v>
      </c>
      <c r="L158" s="298">
        <v>0</v>
      </c>
      <c r="M158" s="298">
        <v>0</v>
      </c>
      <c r="N158" s="298">
        <v>0</v>
      </c>
      <c r="O158" s="298">
        <v>0</v>
      </c>
      <c r="P158" s="298">
        <v>0</v>
      </c>
      <c r="Q158" s="298">
        <v>0</v>
      </c>
      <c r="R158" s="298">
        <v>0</v>
      </c>
      <c r="S158" s="298">
        <v>0</v>
      </c>
    </row>
    <row r="159" spans="1:19" s="294" customFormat="1" x14ac:dyDescent="0.35">
      <c r="A159" s="290" t="s">
        <v>29</v>
      </c>
      <c r="B159" s="293" t="s">
        <v>200</v>
      </c>
      <c r="C159" s="288"/>
      <c r="D159" s="292">
        <f>D160</f>
        <v>243</v>
      </c>
      <c r="E159" s="292">
        <f t="shared" ref="E159:S159" si="15">E160</f>
        <v>15683</v>
      </c>
      <c r="F159" s="292">
        <f t="shared" si="15"/>
        <v>27</v>
      </c>
      <c r="G159" s="292">
        <f t="shared" si="15"/>
        <v>2370</v>
      </c>
      <c r="H159" s="292">
        <f t="shared" si="15"/>
        <v>37</v>
      </c>
      <c r="I159" s="292">
        <f t="shared" si="15"/>
        <v>2430</v>
      </c>
      <c r="J159" s="292">
        <f t="shared" si="15"/>
        <v>29</v>
      </c>
      <c r="K159" s="292">
        <f t="shared" si="15"/>
        <v>2215</v>
      </c>
      <c r="L159" s="292">
        <f t="shared" si="15"/>
        <v>23</v>
      </c>
      <c r="M159" s="292">
        <f t="shared" si="15"/>
        <v>1992</v>
      </c>
      <c r="N159" s="292">
        <f t="shared" si="15"/>
        <v>29</v>
      </c>
      <c r="O159" s="292">
        <f t="shared" si="15"/>
        <v>2012</v>
      </c>
      <c r="P159" s="292">
        <f t="shared" si="15"/>
        <v>58</v>
      </c>
      <c r="Q159" s="292">
        <f t="shared" si="15"/>
        <v>3007</v>
      </c>
      <c r="R159" s="292">
        <f t="shared" si="15"/>
        <v>40</v>
      </c>
      <c r="S159" s="292">
        <f t="shared" si="15"/>
        <v>1657</v>
      </c>
    </row>
    <row r="160" spans="1:19" x14ac:dyDescent="0.35">
      <c r="A160" s="295">
        <v>1</v>
      </c>
      <c r="B160" s="296" t="s">
        <v>201</v>
      </c>
      <c r="C160" s="295" t="s">
        <v>393</v>
      </c>
      <c r="D160" s="297">
        <v>243</v>
      </c>
      <c r="E160" s="297">
        <v>15683</v>
      </c>
      <c r="F160" s="297">
        <v>27</v>
      </c>
      <c r="G160" s="297">
        <v>2370</v>
      </c>
      <c r="H160" s="297">
        <v>37</v>
      </c>
      <c r="I160" s="297">
        <v>2430</v>
      </c>
      <c r="J160" s="298">
        <v>29</v>
      </c>
      <c r="K160" s="298">
        <v>2215</v>
      </c>
      <c r="L160" s="298">
        <v>23</v>
      </c>
      <c r="M160" s="298">
        <v>1992</v>
      </c>
      <c r="N160" s="298">
        <v>29</v>
      </c>
      <c r="O160" s="298">
        <v>2012</v>
      </c>
      <c r="P160" s="298">
        <v>58</v>
      </c>
      <c r="Q160" s="298">
        <v>3007</v>
      </c>
      <c r="R160" s="298">
        <v>40</v>
      </c>
      <c r="S160" s="298">
        <v>1657</v>
      </c>
    </row>
    <row r="161" spans="1:19" x14ac:dyDescent="0.35">
      <c r="A161" s="290" t="s">
        <v>24</v>
      </c>
      <c r="B161" s="291" t="s">
        <v>203</v>
      </c>
      <c r="C161" s="300"/>
      <c r="D161" s="292">
        <f>SUM(D162:D175)</f>
        <v>203</v>
      </c>
      <c r="E161" s="292">
        <f t="shared" ref="E161:S161" si="16">SUM(E162:E175)</f>
        <v>4300</v>
      </c>
      <c r="F161" s="292">
        <f t="shared" si="16"/>
        <v>33</v>
      </c>
      <c r="G161" s="292">
        <f t="shared" si="16"/>
        <v>749</v>
      </c>
      <c r="H161" s="292">
        <f t="shared" si="16"/>
        <v>26</v>
      </c>
      <c r="I161" s="292">
        <f t="shared" si="16"/>
        <v>585</v>
      </c>
      <c r="J161" s="292">
        <f t="shared" si="16"/>
        <v>26</v>
      </c>
      <c r="K161" s="292">
        <f t="shared" si="16"/>
        <v>564</v>
      </c>
      <c r="L161" s="292">
        <f t="shared" si="16"/>
        <v>9</v>
      </c>
      <c r="M161" s="292">
        <f t="shared" si="16"/>
        <v>206</v>
      </c>
      <c r="N161" s="292">
        <f t="shared" si="16"/>
        <v>26</v>
      </c>
      <c r="O161" s="292">
        <f t="shared" si="16"/>
        <v>497</v>
      </c>
      <c r="P161" s="292">
        <f t="shared" si="16"/>
        <v>46</v>
      </c>
      <c r="Q161" s="292">
        <f t="shared" si="16"/>
        <v>903</v>
      </c>
      <c r="R161" s="292">
        <f t="shared" si="16"/>
        <v>37</v>
      </c>
      <c r="S161" s="292">
        <f t="shared" si="16"/>
        <v>794</v>
      </c>
    </row>
    <row r="162" spans="1:19" x14ac:dyDescent="0.35">
      <c r="A162" s="295">
        <v>1</v>
      </c>
      <c r="B162" s="296" t="s">
        <v>278</v>
      </c>
      <c r="C162" s="295" t="s">
        <v>393</v>
      </c>
      <c r="D162" s="297">
        <v>1</v>
      </c>
      <c r="E162" s="297">
        <v>18</v>
      </c>
      <c r="F162" s="297">
        <v>1</v>
      </c>
      <c r="G162" s="297">
        <v>18</v>
      </c>
      <c r="H162" s="297"/>
      <c r="I162" s="297"/>
      <c r="J162" s="298"/>
      <c r="K162" s="298"/>
      <c r="L162" s="298"/>
      <c r="M162" s="298"/>
      <c r="N162" s="298"/>
      <c r="O162" s="298"/>
      <c r="P162" s="298"/>
      <c r="Q162" s="298"/>
      <c r="R162" s="298"/>
      <c r="S162" s="298"/>
    </row>
    <row r="163" spans="1:19" x14ac:dyDescent="0.35">
      <c r="A163" s="295">
        <v>2</v>
      </c>
      <c r="B163" s="300" t="s">
        <v>427</v>
      </c>
      <c r="C163" s="295" t="s">
        <v>393</v>
      </c>
      <c r="D163" s="297">
        <v>2</v>
      </c>
      <c r="E163" s="297">
        <v>33</v>
      </c>
      <c r="F163" s="297"/>
      <c r="G163" s="297"/>
      <c r="H163" s="297">
        <v>1</v>
      </c>
      <c r="I163" s="297">
        <v>17</v>
      </c>
      <c r="J163" s="297"/>
      <c r="K163" s="297"/>
      <c r="L163" s="297"/>
      <c r="M163" s="297"/>
      <c r="N163" s="297"/>
      <c r="O163" s="297"/>
      <c r="P163" s="297">
        <v>1</v>
      </c>
      <c r="Q163" s="297">
        <v>16</v>
      </c>
      <c r="R163" s="297"/>
      <c r="S163" s="297"/>
    </row>
    <row r="164" spans="1:19" x14ac:dyDescent="0.35">
      <c r="A164" s="295">
        <v>3</v>
      </c>
      <c r="B164" s="332" t="s">
        <v>295</v>
      </c>
      <c r="C164" s="295" t="s">
        <v>393</v>
      </c>
      <c r="D164" s="297">
        <v>6</v>
      </c>
      <c r="E164" s="297">
        <v>120</v>
      </c>
      <c r="F164" s="297"/>
      <c r="G164" s="297"/>
      <c r="H164" s="297"/>
      <c r="I164" s="297"/>
      <c r="J164" s="297"/>
      <c r="K164" s="297"/>
      <c r="L164" s="297"/>
      <c r="M164" s="297"/>
      <c r="N164" s="297">
        <v>3</v>
      </c>
      <c r="O164" s="297">
        <v>60</v>
      </c>
      <c r="P164" s="297">
        <v>1</v>
      </c>
      <c r="Q164" s="297">
        <v>20</v>
      </c>
      <c r="R164" s="297">
        <v>2</v>
      </c>
      <c r="S164" s="297">
        <v>38</v>
      </c>
    </row>
    <row r="165" spans="1:19" x14ac:dyDescent="0.35">
      <c r="A165" s="295">
        <v>4</v>
      </c>
      <c r="B165" s="332" t="s">
        <v>409</v>
      </c>
      <c r="C165" s="301" t="s">
        <v>394</v>
      </c>
      <c r="D165" s="297">
        <v>6</v>
      </c>
      <c r="E165" s="297">
        <f>Q165+S165</f>
        <v>123</v>
      </c>
      <c r="F165" s="297"/>
      <c r="G165" s="297"/>
      <c r="H165" s="297"/>
      <c r="I165" s="297"/>
      <c r="J165" s="297"/>
      <c r="K165" s="297"/>
      <c r="L165" s="297"/>
      <c r="M165" s="297"/>
      <c r="N165" s="297"/>
      <c r="O165" s="297"/>
      <c r="P165" s="297">
        <v>1</v>
      </c>
      <c r="Q165" s="297">
        <v>21</v>
      </c>
      <c r="R165" s="297">
        <v>5</v>
      </c>
      <c r="S165" s="297">
        <v>102</v>
      </c>
    </row>
    <row r="166" spans="1:19" x14ac:dyDescent="0.35">
      <c r="A166" s="295">
        <v>5</v>
      </c>
      <c r="B166" s="296" t="s">
        <v>428</v>
      </c>
      <c r="C166" s="301" t="s">
        <v>394</v>
      </c>
      <c r="D166" s="297">
        <f>F166+H166+J166+L166+N166+P166+R166</f>
        <v>18</v>
      </c>
      <c r="E166" s="297">
        <f>G166+I166+K166+M166+O166+Q166+S166</f>
        <v>359</v>
      </c>
      <c r="F166" s="297">
        <v>8</v>
      </c>
      <c r="G166" s="297">
        <v>159</v>
      </c>
      <c r="H166" s="297">
        <v>3</v>
      </c>
      <c r="I166" s="297">
        <v>60</v>
      </c>
      <c r="J166" s="297"/>
      <c r="K166" s="297"/>
      <c r="L166" s="297"/>
      <c r="M166" s="297"/>
      <c r="N166" s="297"/>
      <c r="O166" s="297"/>
      <c r="P166" s="297">
        <v>4</v>
      </c>
      <c r="Q166" s="297">
        <v>80</v>
      </c>
      <c r="R166" s="297">
        <v>3</v>
      </c>
      <c r="S166" s="297">
        <v>60</v>
      </c>
    </row>
    <row r="167" spans="1:19" x14ac:dyDescent="0.35">
      <c r="A167" s="295">
        <v>6</v>
      </c>
      <c r="B167" s="332" t="s">
        <v>414</v>
      </c>
      <c r="C167" s="301" t="s">
        <v>394</v>
      </c>
      <c r="D167" s="297">
        <f t="shared" ref="D167:E175" si="17">F167+H167+J167+L167+N167+P167+R167</f>
        <v>55</v>
      </c>
      <c r="E167" s="297">
        <f t="shared" si="17"/>
        <v>1117</v>
      </c>
      <c r="F167" s="297">
        <v>8</v>
      </c>
      <c r="G167" s="297">
        <v>160</v>
      </c>
      <c r="H167" s="297">
        <v>5</v>
      </c>
      <c r="I167" s="297">
        <v>106</v>
      </c>
      <c r="J167" s="297">
        <v>11</v>
      </c>
      <c r="K167" s="297">
        <v>218</v>
      </c>
      <c r="L167" s="297">
        <v>3</v>
      </c>
      <c r="M167" s="297">
        <v>61</v>
      </c>
      <c r="N167" s="297">
        <v>12</v>
      </c>
      <c r="O167" s="297">
        <v>244</v>
      </c>
      <c r="P167" s="297">
        <v>11</v>
      </c>
      <c r="Q167" s="297">
        <v>228</v>
      </c>
      <c r="R167" s="297">
        <v>5</v>
      </c>
      <c r="S167" s="297">
        <v>100</v>
      </c>
    </row>
    <row r="168" spans="1:19" x14ac:dyDescent="0.35">
      <c r="A168" s="295">
        <v>7</v>
      </c>
      <c r="B168" s="296" t="s">
        <v>286</v>
      </c>
      <c r="C168" s="301" t="s">
        <v>394</v>
      </c>
      <c r="D168" s="297">
        <f t="shared" si="17"/>
        <v>31</v>
      </c>
      <c r="E168" s="297">
        <f t="shared" si="17"/>
        <v>475</v>
      </c>
      <c r="F168" s="297"/>
      <c r="G168" s="297"/>
      <c r="H168" s="297">
        <v>3</v>
      </c>
      <c r="I168" s="297">
        <v>47</v>
      </c>
      <c r="J168" s="297">
        <v>6</v>
      </c>
      <c r="K168" s="297">
        <v>92</v>
      </c>
      <c r="L168" s="297">
        <v>2</v>
      </c>
      <c r="M168" s="297">
        <v>28</v>
      </c>
      <c r="N168" s="297">
        <v>9</v>
      </c>
      <c r="O168" s="297">
        <v>133</v>
      </c>
      <c r="P168" s="297">
        <v>8</v>
      </c>
      <c r="Q168" s="297">
        <v>124</v>
      </c>
      <c r="R168" s="297">
        <v>3</v>
      </c>
      <c r="S168" s="297">
        <v>51</v>
      </c>
    </row>
    <row r="169" spans="1:19" x14ac:dyDescent="0.35">
      <c r="A169" s="295">
        <v>8</v>
      </c>
      <c r="B169" s="332" t="s">
        <v>328</v>
      </c>
      <c r="C169" s="301" t="s">
        <v>394</v>
      </c>
      <c r="D169" s="297">
        <f t="shared" si="17"/>
        <v>17</v>
      </c>
      <c r="E169" s="297">
        <f t="shared" si="17"/>
        <v>344</v>
      </c>
      <c r="F169" s="297"/>
      <c r="G169" s="297"/>
      <c r="H169" s="297"/>
      <c r="I169" s="297"/>
      <c r="J169" s="297"/>
      <c r="K169" s="297"/>
      <c r="L169" s="297"/>
      <c r="M169" s="297"/>
      <c r="N169" s="297"/>
      <c r="O169" s="297"/>
      <c r="P169" s="297">
        <v>11</v>
      </c>
      <c r="Q169" s="297">
        <v>221</v>
      </c>
      <c r="R169" s="297">
        <v>6</v>
      </c>
      <c r="S169" s="297">
        <v>123</v>
      </c>
    </row>
    <row r="170" spans="1:19" x14ac:dyDescent="0.35">
      <c r="A170" s="295">
        <v>9</v>
      </c>
      <c r="B170" s="296" t="s">
        <v>410</v>
      </c>
      <c r="C170" s="301" t="s">
        <v>394</v>
      </c>
      <c r="D170" s="297">
        <f t="shared" si="17"/>
        <v>41</v>
      </c>
      <c r="E170" s="297">
        <f t="shared" si="17"/>
        <v>1113</v>
      </c>
      <c r="F170" s="297">
        <v>11</v>
      </c>
      <c r="G170" s="297">
        <v>292</v>
      </c>
      <c r="H170" s="297">
        <v>6</v>
      </c>
      <c r="I170" s="297">
        <v>155</v>
      </c>
      <c r="J170" s="297">
        <v>7</v>
      </c>
      <c r="K170" s="297">
        <v>191</v>
      </c>
      <c r="L170" s="297">
        <v>4</v>
      </c>
      <c r="M170" s="297">
        <v>117</v>
      </c>
      <c r="N170" s="297">
        <v>2</v>
      </c>
      <c r="O170" s="297">
        <v>60</v>
      </c>
      <c r="P170" s="297">
        <v>3</v>
      </c>
      <c r="Q170" s="297">
        <v>76</v>
      </c>
      <c r="R170" s="297">
        <v>8</v>
      </c>
      <c r="S170" s="297">
        <v>222</v>
      </c>
    </row>
    <row r="171" spans="1:19" x14ac:dyDescent="0.35">
      <c r="A171" s="295">
        <v>10</v>
      </c>
      <c r="B171" s="296" t="s">
        <v>319</v>
      </c>
      <c r="C171" s="301" t="s">
        <v>394</v>
      </c>
      <c r="D171" s="297">
        <f t="shared" si="17"/>
        <v>3</v>
      </c>
      <c r="E171" s="297">
        <f t="shared" si="17"/>
        <v>56</v>
      </c>
      <c r="F171" s="297"/>
      <c r="G171" s="297"/>
      <c r="H171" s="297"/>
      <c r="I171" s="297"/>
      <c r="J171" s="297"/>
      <c r="K171" s="297"/>
      <c r="L171" s="297"/>
      <c r="M171" s="297"/>
      <c r="N171" s="297"/>
      <c r="O171" s="297"/>
      <c r="P171" s="297">
        <v>2</v>
      </c>
      <c r="Q171" s="297">
        <v>36</v>
      </c>
      <c r="R171" s="297">
        <v>1</v>
      </c>
      <c r="S171" s="297">
        <v>20</v>
      </c>
    </row>
    <row r="172" spans="1:19" x14ac:dyDescent="0.35">
      <c r="A172" s="295">
        <v>11</v>
      </c>
      <c r="B172" s="296" t="s">
        <v>204</v>
      </c>
      <c r="C172" s="301" t="s">
        <v>394</v>
      </c>
      <c r="D172" s="297">
        <f t="shared" si="17"/>
        <v>6</v>
      </c>
      <c r="E172" s="297">
        <f t="shared" si="17"/>
        <v>123</v>
      </c>
      <c r="F172" s="297">
        <v>3</v>
      </c>
      <c r="G172" s="297">
        <v>63</v>
      </c>
      <c r="H172" s="297">
        <v>3</v>
      </c>
      <c r="I172" s="297">
        <v>60</v>
      </c>
      <c r="J172" s="297"/>
      <c r="K172" s="297"/>
      <c r="L172" s="297"/>
      <c r="M172" s="297"/>
      <c r="N172" s="297"/>
      <c r="O172" s="297"/>
      <c r="P172" s="297"/>
      <c r="Q172" s="297"/>
      <c r="R172" s="297"/>
      <c r="S172" s="297"/>
    </row>
    <row r="173" spans="1:19" x14ac:dyDescent="0.35">
      <c r="A173" s="295">
        <v>12</v>
      </c>
      <c r="B173" s="296" t="s">
        <v>309</v>
      </c>
      <c r="C173" s="301" t="s">
        <v>394</v>
      </c>
      <c r="D173" s="297">
        <f t="shared" si="17"/>
        <v>9</v>
      </c>
      <c r="E173" s="297">
        <f t="shared" si="17"/>
        <v>261</v>
      </c>
      <c r="F173" s="297">
        <v>2</v>
      </c>
      <c r="G173" s="297">
        <v>57</v>
      </c>
      <c r="H173" s="297">
        <v>4</v>
      </c>
      <c r="I173" s="297">
        <v>116</v>
      </c>
      <c r="J173" s="297">
        <v>2</v>
      </c>
      <c r="K173" s="297">
        <v>63</v>
      </c>
      <c r="L173" s="297"/>
      <c r="M173" s="297"/>
      <c r="N173" s="297"/>
      <c r="O173" s="297"/>
      <c r="P173" s="297">
        <v>1</v>
      </c>
      <c r="Q173" s="297">
        <v>25</v>
      </c>
      <c r="R173" s="297"/>
      <c r="S173" s="297"/>
    </row>
    <row r="174" spans="1:19" x14ac:dyDescent="0.35">
      <c r="A174" s="295">
        <v>13</v>
      </c>
      <c r="B174" s="296" t="s">
        <v>325</v>
      </c>
      <c r="C174" s="301" t="s">
        <v>394</v>
      </c>
      <c r="D174" s="297">
        <f t="shared" si="17"/>
        <v>1</v>
      </c>
      <c r="E174" s="297">
        <f t="shared" si="17"/>
        <v>24</v>
      </c>
      <c r="F174" s="297"/>
      <c r="G174" s="297"/>
      <c r="H174" s="297">
        <v>1</v>
      </c>
      <c r="I174" s="297">
        <v>24</v>
      </c>
      <c r="J174" s="297"/>
      <c r="K174" s="297"/>
      <c r="L174" s="297"/>
      <c r="M174" s="297"/>
      <c r="N174" s="297"/>
      <c r="O174" s="297"/>
      <c r="P174" s="297"/>
      <c r="Q174" s="297"/>
      <c r="R174" s="297"/>
      <c r="S174" s="297"/>
    </row>
    <row r="175" spans="1:19" x14ac:dyDescent="0.35">
      <c r="A175" s="295">
        <v>14</v>
      </c>
      <c r="B175" s="332" t="s">
        <v>429</v>
      </c>
      <c r="C175" s="301" t="s">
        <v>394</v>
      </c>
      <c r="D175" s="297">
        <f t="shared" si="17"/>
        <v>7</v>
      </c>
      <c r="E175" s="297">
        <f t="shared" si="17"/>
        <v>134</v>
      </c>
      <c r="F175" s="297"/>
      <c r="G175" s="297"/>
      <c r="H175" s="297"/>
      <c r="I175" s="297"/>
      <c r="J175" s="297"/>
      <c r="K175" s="297"/>
      <c r="L175" s="297"/>
      <c r="M175" s="297"/>
      <c r="N175" s="297"/>
      <c r="O175" s="297"/>
      <c r="P175" s="297">
        <v>3</v>
      </c>
      <c r="Q175" s="297">
        <v>56</v>
      </c>
      <c r="R175" s="297">
        <v>4</v>
      </c>
      <c r="S175" s="297">
        <v>78</v>
      </c>
    </row>
    <row r="176" spans="1:19" x14ac:dyDescent="0.35">
      <c r="A176" s="290" t="s">
        <v>20</v>
      </c>
      <c r="B176" s="291" t="s">
        <v>430</v>
      </c>
      <c r="C176" s="300"/>
      <c r="D176" s="292">
        <f>SUM(D177:D191)</f>
        <v>133</v>
      </c>
      <c r="E176" s="292">
        <f t="shared" ref="E176:S176" si="18">SUM(E177:E191)</f>
        <v>2625</v>
      </c>
      <c r="F176" s="292">
        <f t="shared" si="18"/>
        <v>31</v>
      </c>
      <c r="G176" s="292">
        <f t="shared" si="18"/>
        <v>695</v>
      </c>
      <c r="H176" s="292">
        <f t="shared" si="18"/>
        <v>29</v>
      </c>
      <c r="I176" s="292">
        <f t="shared" si="18"/>
        <v>535</v>
      </c>
      <c r="J176" s="292">
        <f t="shared" si="18"/>
        <v>20</v>
      </c>
      <c r="K176" s="292">
        <f t="shared" si="18"/>
        <v>366</v>
      </c>
      <c r="L176" s="292">
        <f t="shared" si="18"/>
        <v>10</v>
      </c>
      <c r="M176" s="292">
        <f t="shared" si="18"/>
        <v>182</v>
      </c>
      <c r="N176" s="292">
        <f t="shared" si="18"/>
        <v>18</v>
      </c>
      <c r="O176" s="292">
        <f t="shared" si="18"/>
        <v>346</v>
      </c>
      <c r="P176" s="292">
        <f t="shared" si="18"/>
        <v>13</v>
      </c>
      <c r="Q176" s="292">
        <f t="shared" si="18"/>
        <v>258</v>
      </c>
      <c r="R176" s="292">
        <f t="shared" si="18"/>
        <v>12</v>
      </c>
      <c r="S176" s="292">
        <f t="shared" si="18"/>
        <v>243</v>
      </c>
    </row>
    <row r="177" spans="1:19" x14ac:dyDescent="0.35">
      <c r="A177" s="295">
        <v>1</v>
      </c>
      <c r="B177" s="299" t="s">
        <v>328</v>
      </c>
      <c r="C177" s="301" t="s">
        <v>394</v>
      </c>
      <c r="D177" s="297">
        <f>F177+H177+J177+L177+N177+P177+R177</f>
        <v>37</v>
      </c>
      <c r="E177" s="297">
        <f>G177+I177+K177+M177+O177+Q177+S177</f>
        <v>681</v>
      </c>
      <c r="F177" s="333">
        <v>4</v>
      </c>
      <c r="G177" s="297">
        <v>76</v>
      </c>
      <c r="H177" s="297">
        <v>9</v>
      </c>
      <c r="I177" s="297">
        <v>168</v>
      </c>
      <c r="J177" s="298">
        <v>10</v>
      </c>
      <c r="K177" s="298">
        <v>178</v>
      </c>
      <c r="L177" s="298">
        <v>5</v>
      </c>
      <c r="M177" s="298">
        <v>87</v>
      </c>
      <c r="N177" s="298">
        <v>3</v>
      </c>
      <c r="O177" s="298">
        <v>57</v>
      </c>
      <c r="P177" s="298">
        <v>3</v>
      </c>
      <c r="Q177" s="298">
        <v>56</v>
      </c>
      <c r="R177" s="298">
        <v>3</v>
      </c>
      <c r="S177" s="298">
        <f>19+19+21</f>
        <v>59</v>
      </c>
    </row>
    <row r="178" spans="1:19" x14ac:dyDescent="0.35">
      <c r="A178" s="295">
        <v>2</v>
      </c>
      <c r="B178" s="299" t="s">
        <v>206</v>
      </c>
      <c r="C178" s="301" t="s">
        <v>394</v>
      </c>
      <c r="D178" s="297">
        <f t="shared" ref="D178:E191" si="19">F178+H178+J178+L178+N178+P178+R178</f>
        <v>11</v>
      </c>
      <c r="E178" s="297">
        <f t="shared" si="19"/>
        <v>197</v>
      </c>
      <c r="F178" s="333">
        <v>3</v>
      </c>
      <c r="G178" s="297">
        <v>52</v>
      </c>
      <c r="H178" s="297">
        <v>2</v>
      </c>
      <c r="I178" s="297">
        <v>33</v>
      </c>
      <c r="J178" s="297">
        <v>1</v>
      </c>
      <c r="K178" s="297">
        <v>16</v>
      </c>
      <c r="L178" s="297">
        <v>3</v>
      </c>
      <c r="M178" s="297">
        <v>55</v>
      </c>
      <c r="N178" s="297"/>
      <c r="O178" s="297"/>
      <c r="P178" s="297">
        <v>1</v>
      </c>
      <c r="Q178" s="297">
        <v>21</v>
      </c>
      <c r="R178" s="297">
        <v>1</v>
      </c>
      <c r="S178" s="297">
        <v>20</v>
      </c>
    </row>
    <row r="179" spans="1:19" x14ac:dyDescent="0.35">
      <c r="A179" s="295">
        <v>3</v>
      </c>
      <c r="B179" s="299" t="s">
        <v>431</v>
      </c>
      <c r="C179" s="301" t="s">
        <v>394</v>
      </c>
      <c r="D179" s="297">
        <f t="shared" si="19"/>
        <v>5</v>
      </c>
      <c r="E179" s="297">
        <f t="shared" si="19"/>
        <v>119</v>
      </c>
      <c r="F179" s="333">
        <v>2</v>
      </c>
      <c r="G179" s="297">
        <v>52</v>
      </c>
      <c r="H179" s="297">
        <v>1</v>
      </c>
      <c r="I179" s="297">
        <v>27</v>
      </c>
      <c r="J179" s="297"/>
      <c r="K179" s="297"/>
      <c r="L179" s="297">
        <v>2</v>
      </c>
      <c r="M179" s="297">
        <v>40</v>
      </c>
      <c r="N179" s="297"/>
      <c r="O179" s="297"/>
      <c r="P179" s="297"/>
      <c r="Q179" s="297"/>
      <c r="R179" s="297"/>
      <c r="S179" s="297"/>
    </row>
    <row r="180" spans="1:19" x14ac:dyDescent="0.35">
      <c r="A180" s="295">
        <v>4</v>
      </c>
      <c r="B180" s="299" t="s">
        <v>410</v>
      </c>
      <c r="C180" s="301" t="s">
        <v>394</v>
      </c>
      <c r="D180" s="297">
        <f t="shared" si="19"/>
        <v>8</v>
      </c>
      <c r="E180" s="297">
        <f t="shared" si="19"/>
        <v>219</v>
      </c>
      <c r="F180" s="333">
        <v>2</v>
      </c>
      <c r="G180" s="297">
        <v>58</v>
      </c>
      <c r="H180" s="297">
        <v>1</v>
      </c>
      <c r="I180" s="297">
        <v>26</v>
      </c>
      <c r="J180" s="297"/>
      <c r="K180" s="297"/>
      <c r="L180" s="297"/>
      <c r="M180" s="297"/>
      <c r="N180" s="297"/>
      <c r="O180" s="297"/>
      <c r="P180" s="297">
        <v>2</v>
      </c>
      <c r="Q180" s="297">
        <v>56</v>
      </c>
      <c r="R180" s="297">
        <v>3</v>
      </c>
      <c r="S180" s="297">
        <f>24+30+25</f>
        <v>79</v>
      </c>
    </row>
    <row r="181" spans="1:19" x14ac:dyDescent="0.35">
      <c r="A181" s="295">
        <v>5</v>
      </c>
      <c r="B181" s="299" t="s">
        <v>204</v>
      </c>
      <c r="C181" s="301" t="s">
        <v>394</v>
      </c>
      <c r="D181" s="297">
        <f t="shared" si="19"/>
        <v>29</v>
      </c>
      <c r="E181" s="297">
        <f t="shared" si="19"/>
        <v>531</v>
      </c>
      <c r="F181" s="333">
        <v>10</v>
      </c>
      <c r="G181" s="297">
        <v>182</v>
      </c>
      <c r="H181" s="297">
        <v>9</v>
      </c>
      <c r="I181" s="297">
        <v>162</v>
      </c>
      <c r="J181" s="297">
        <v>5</v>
      </c>
      <c r="K181" s="297">
        <v>91</v>
      </c>
      <c r="L181" s="297"/>
      <c r="M181" s="297"/>
      <c r="N181" s="297">
        <v>4</v>
      </c>
      <c r="O181" s="297">
        <v>77</v>
      </c>
      <c r="P181" s="297">
        <v>1</v>
      </c>
      <c r="Q181" s="297">
        <v>19</v>
      </c>
      <c r="R181" s="297"/>
      <c r="S181" s="297"/>
    </row>
    <row r="182" spans="1:19" x14ac:dyDescent="0.35">
      <c r="A182" s="295">
        <v>6</v>
      </c>
      <c r="B182" s="299" t="s">
        <v>432</v>
      </c>
      <c r="C182" s="301" t="s">
        <v>394</v>
      </c>
      <c r="D182" s="297">
        <f t="shared" si="19"/>
        <v>20</v>
      </c>
      <c r="E182" s="297">
        <f t="shared" si="19"/>
        <v>377</v>
      </c>
      <c r="F182" s="333"/>
      <c r="G182" s="297"/>
      <c r="H182" s="297">
        <v>7</v>
      </c>
      <c r="I182" s="297">
        <v>119</v>
      </c>
      <c r="J182" s="297">
        <v>4</v>
      </c>
      <c r="K182" s="297">
        <v>81</v>
      </c>
      <c r="L182" s="297"/>
      <c r="M182" s="297"/>
      <c r="N182" s="297">
        <f>6+2</f>
        <v>8</v>
      </c>
      <c r="O182" s="297">
        <f>118+41</f>
        <v>159</v>
      </c>
      <c r="P182" s="297">
        <v>1</v>
      </c>
      <c r="Q182" s="297">
        <v>18</v>
      </c>
      <c r="R182" s="297"/>
      <c r="S182" s="297"/>
    </row>
    <row r="183" spans="1:19" x14ac:dyDescent="0.35">
      <c r="A183" s="295">
        <v>7</v>
      </c>
      <c r="B183" s="299" t="s">
        <v>278</v>
      </c>
      <c r="C183" s="301" t="s">
        <v>394</v>
      </c>
      <c r="D183" s="297">
        <f t="shared" si="19"/>
        <v>2</v>
      </c>
      <c r="E183" s="297">
        <f t="shared" si="19"/>
        <v>40</v>
      </c>
      <c r="F183" s="333"/>
      <c r="G183" s="297"/>
      <c r="H183" s="297"/>
      <c r="I183" s="297"/>
      <c r="J183" s="297"/>
      <c r="K183" s="297"/>
      <c r="L183" s="297"/>
      <c r="M183" s="297"/>
      <c r="N183" s="297">
        <v>2</v>
      </c>
      <c r="O183" s="297">
        <v>40</v>
      </c>
      <c r="P183" s="297"/>
      <c r="Q183" s="297"/>
      <c r="R183" s="297"/>
      <c r="S183" s="297"/>
    </row>
    <row r="184" spans="1:19" x14ac:dyDescent="0.35">
      <c r="A184" s="295">
        <v>8</v>
      </c>
      <c r="B184" s="299" t="s">
        <v>433</v>
      </c>
      <c r="C184" s="301" t="s">
        <v>394</v>
      </c>
      <c r="D184" s="297">
        <f t="shared" si="19"/>
        <v>6</v>
      </c>
      <c r="E184" s="297">
        <f t="shared" si="19"/>
        <v>111</v>
      </c>
      <c r="F184" s="333"/>
      <c r="G184" s="297"/>
      <c r="H184" s="297"/>
      <c r="I184" s="297"/>
      <c r="J184" s="297"/>
      <c r="K184" s="297"/>
      <c r="L184" s="297"/>
      <c r="M184" s="297"/>
      <c r="N184" s="297"/>
      <c r="O184" s="297"/>
      <c r="P184" s="297">
        <v>4</v>
      </c>
      <c r="Q184" s="297">
        <v>74</v>
      </c>
      <c r="R184" s="297">
        <v>2</v>
      </c>
      <c r="S184" s="297">
        <f>19+18</f>
        <v>37</v>
      </c>
    </row>
    <row r="185" spans="1:19" x14ac:dyDescent="0.35">
      <c r="A185" s="295">
        <v>9</v>
      </c>
      <c r="B185" s="299" t="s">
        <v>286</v>
      </c>
      <c r="C185" s="301" t="s">
        <v>394</v>
      </c>
      <c r="D185" s="297">
        <f t="shared" si="19"/>
        <v>5</v>
      </c>
      <c r="E185" s="297">
        <f t="shared" si="19"/>
        <v>75</v>
      </c>
      <c r="F185" s="333"/>
      <c r="G185" s="297"/>
      <c r="H185" s="297"/>
      <c r="I185" s="297"/>
      <c r="J185" s="297"/>
      <c r="K185" s="297"/>
      <c r="L185" s="297"/>
      <c r="M185" s="297"/>
      <c r="N185" s="297">
        <v>1</v>
      </c>
      <c r="O185" s="297">
        <v>13</v>
      </c>
      <c r="P185" s="297">
        <v>1</v>
      </c>
      <c r="Q185" s="297">
        <v>14</v>
      </c>
      <c r="R185" s="297">
        <v>3</v>
      </c>
      <c r="S185" s="297">
        <f>15+17+16</f>
        <v>48</v>
      </c>
    </row>
    <row r="186" spans="1:19" x14ac:dyDescent="0.35">
      <c r="A186" s="295">
        <v>10</v>
      </c>
      <c r="B186" s="299" t="s">
        <v>434</v>
      </c>
      <c r="C186" s="301" t="s">
        <v>394</v>
      </c>
      <c r="D186" s="297">
        <f t="shared" si="19"/>
        <v>2</v>
      </c>
      <c r="E186" s="297">
        <f t="shared" si="19"/>
        <v>50</v>
      </c>
      <c r="F186" s="333">
        <v>2</v>
      </c>
      <c r="G186" s="297">
        <f>25+25</f>
        <v>50</v>
      </c>
      <c r="H186" s="297"/>
      <c r="I186" s="297"/>
      <c r="J186" s="297"/>
      <c r="K186" s="297"/>
      <c r="L186" s="297"/>
      <c r="M186" s="297"/>
      <c r="N186" s="297"/>
      <c r="O186" s="297"/>
      <c r="P186" s="297"/>
      <c r="Q186" s="297"/>
      <c r="R186" s="297"/>
      <c r="S186" s="297"/>
    </row>
    <row r="187" spans="1:19" x14ac:dyDescent="0.35">
      <c r="A187" s="295">
        <v>11</v>
      </c>
      <c r="B187" s="299" t="s">
        <v>345</v>
      </c>
      <c r="C187" s="301" t="s">
        <v>394</v>
      </c>
      <c r="D187" s="297">
        <f t="shared" si="19"/>
        <v>4</v>
      </c>
      <c r="E187" s="297">
        <f t="shared" si="19"/>
        <v>112</v>
      </c>
      <c r="F187" s="333">
        <v>4</v>
      </c>
      <c r="G187" s="297">
        <v>112</v>
      </c>
      <c r="H187" s="297"/>
      <c r="I187" s="297"/>
      <c r="J187" s="297"/>
      <c r="K187" s="297"/>
      <c r="L187" s="297"/>
      <c r="M187" s="297"/>
      <c r="N187" s="297"/>
      <c r="O187" s="297"/>
      <c r="P187" s="297"/>
      <c r="Q187" s="297"/>
      <c r="R187" s="297"/>
      <c r="S187" s="297"/>
    </row>
    <row r="188" spans="1:19" x14ac:dyDescent="0.35">
      <c r="A188" s="295">
        <v>12</v>
      </c>
      <c r="B188" s="299" t="s">
        <v>349</v>
      </c>
      <c r="C188" s="301" t="s">
        <v>394</v>
      </c>
      <c r="D188" s="297">
        <f t="shared" si="19"/>
        <v>1</v>
      </c>
      <c r="E188" s="297">
        <f t="shared" si="19"/>
        <v>28</v>
      </c>
      <c r="F188" s="333">
        <v>1</v>
      </c>
      <c r="G188" s="297">
        <v>28</v>
      </c>
      <c r="H188" s="297"/>
      <c r="I188" s="297"/>
      <c r="J188" s="297"/>
      <c r="K188" s="297"/>
      <c r="L188" s="297"/>
      <c r="M188" s="297"/>
      <c r="N188" s="297"/>
      <c r="O188" s="297"/>
      <c r="P188" s="297"/>
      <c r="Q188" s="297"/>
      <c r="R188" s="297"/>
      <c r="S188" s="297"/>
    </row>
    <row r="189" spans="1:19" x14ac:dyDescent="0.35">
      <c r="A189" s="295">
        <v>13</v>
      </c>
      <c r="B189" s="299" t="s">
        <v>435</v>
      </c>
      <c r="C189" s="301" t="s">
        <v>394</v>
      </c>
      <c r="D189" s="297">
        <f t="shared" si="19"/>
        <v>1</v>
      </c>
      <c r="E189" s="297">
        <f t="shared" si="19"/>
        <v>26</v>
      </c>
      <c r="F189" s="333">
        <v>1</v>
      </c>
      <c r="G189" s="297">
        <v>26</v>
      </c>
      <c r="H189" s="297"/>
      <c r="I189" s="297"/>
      <c r="J189" s="297"/>
      <c r="K189" s="297"/>
      <c r="L189" s="297"/>
      <c r="M189" s="297"/>
      <c r="N189" s="297"/>
      <c r="O189" s="297"/>
      <c r="P189" s="297"/>
      <c r="Q189" s="297"/>
      <c r="R189" s="297"/>
      <c r="S189" s="297"/>
    </row>
    <row r="190" spans="1:19" x14ac:dyDescent="0.35">
      <c r="A190" s="295">
        <v>14</v>
      </c>
      <c r="B190" s="299" t="s">
        <v>436</v>
      </c>
      <c r="C190" s="301" t="s">
        <v>394</v>
      </c>
      <c r="D190" s="297">
        <f t="shared" si="19"/>
        <v>1</v>
      </c>
      <c r="E190" s="297">
        <f t="shared" si="19"/>
        <v>30</v>
      </c>
      <c r="F190" s="333">
        <v>1</v>
      </c>
      <c r="G190" s="297">
        <v>30</v>
      </c>
      <c r="H190" s="297"/>
      <c r="I190" s="297"/>
      <c r="J190" s="297"/>
      <c r="K190" s="297"/>
      <c r="L190" s="297"/>
      <c r="M190" s="297"/>
      <c r="N190" s="297"/>
      <c r="O190" s="297"/>
      <c r="P190" s="297"/>
      <c r="Q190" s="297"/>
      <c r="R190" s="297"/>
      <c r="S190" s="297"/>
    </row>
    <row r="191" spans="1:19" x14ac:dyDescent="0.35">
      <c r="A191" s="295">
        <v>15</v>
      </c>
      <c r="B191" s="334" t="s">
        <v>341</v>
      </c>
      <c r="C191" s="301" t="s">
        <v>394</v>
      </c>
      <c r="D191" s="297">
        <f t="shared" si="19"/>
        <v>1</v>
      </c>
      <c r="E191" s="297">
        <f t="shared" si="19"/>
        <v>29</v>
      </c>
      <c r="F191" s="333">
        <v>1</v>
      </c>
      <c r="G191" s="297">
        <v>29</v>
      </c>
      <c r="H191" s="297"/>
      <c r="I191" s="297"/>
      <c r="J191" s="297"/>
      <c r="K191" s="297"/>
      <c r="L191" s="297"/>
      <c r="M191" s="297"/>
      <c r="N191" s="297"/>
      <c r="O191" s="297"/>
      <c r="P191" s="297"/>
      <c r="Q191" s="297"/>
      <c r="R191" s="297"/>
      <c r="S191" s="297"/>
    </row>
    <row r="192" spans="1:19" s="294" customFormat="1" x14ac:dyDescent="0.35">
      <c r="A192" s="290" t="s">
        <v>14</v>
      </c>
      <c r="B192" s="291" t="s">
        <v>437</v>
      </c>
      <c r="C192" s="291"/>
      <c r="D192" s="292">
        <f>SUM(D193:D216)</f>
        <v>148</v>
      </c>
      <c r="E192" s="292">
        <f t="shared" ref="E192:S192" si="20">SUM(E193:E216)</f>
        <v>3299</v>
      </c>
      <c r="F192" s="292">
        <f t="shared" si="20"/>
        <v>16</v>
      </c>
      <c r="G192" s="292">
        <f t="shared" si="20"/>
        <v>358</v>
      </c>
      <c r="H192" s="292">
        <f t="shared" si="20"/>
        <v>6</v>
      </c>
      <c r="I192" s="292">
        <f t="shared" si="20"/>
        <v>142</v>
      </c>
      <c r="J192" s="292">
        <f t="shared" si="20"/>
        <v>13</v>
      </c>
      <c r="K192" s="292">
        <f t="shared" si="20"/>
        <v>274</v>
      </c>
      <c r="L192" s="292">
        <f t="shared" si="20"/>
        <v>13</v>
      </c>
      <c r="M192" s="292">
        <f t="shared" si="20"/>
        <v>272</v>
      </c>
      <c r="N192" s="292">
        <f t="shared" si="20"/>
        <v>19</v>
      </c>
      <c r="O192" s="292">
        <f t="shared" si="20"/>
        <v>436</v>
      </c>
      <c r="P192" s="292">
        <f t="shared" si="20"/>
        <v>56</v>
      </c>
      <c r="Q192" s="292">
        <f t="shared" si="20"/>
        <v>1256</v>
      </c>
      <c r="R192" s="292">
        <f t="shared" si="20"/>
        <v>25</v>
      </c>
      <c r="S192" s="292">
        <f t="shared" si="20"/>
        <v>561</v>
      </c>
    </row>
    <row r="193" spans="1:19" x14ac:dyDescent="0.35">
      <c r="A193" s="295">
        <v>1</v>
      </c>
      <c r="B193" s="300" t="s">
        <v>438</v>
      </c>
      <c r="C193" s="301" t="s">
        <v>394</v>
      </c>
      <c r="D193" s="297">
        <f>F193+H193+J193+L193+N193+P193+R193</f>
        <v>1</v>
      </c>
      <c r="E193" s="297">
        <f>G193+I193+K193+M193+O193+Q193+S193</f>
        <v>8</v>
      </c>
      <c r="F193" s="297"/>
      <c r="G193" s="297"/>
      <c r="H193" s="297"/>
      <c r="I193" s="297"/>
      <c r="J193" s="297"/>
      <c r="K193" s="297"/>
      <c r="L193" s="297">
        <v>1</v>
      </c>
      <c r="M193" s="297">
        <v>8</v>
      </c>
      <c r="N193" s="297"/>
      <c r="O193" s="297"/>
      <c r="P193" s="297"/>
      <c r="Q193" s="297"/>
      <c r="R193" s="297"/>
      <c r="S193" s="297"/>
    </row>
    <row r="194" spans="1:19" x14ac:dyDescent="0.35">
      <c r="A194" s="295">
        <v>2</v>
      </c>
      <c r="B194" s="296" t="s">
        <v>309</v>
      </c>
      <c r="C194" s="301" t="s">
        <v>394</v>
      </c>
      <c r="D194" s="297">
        <f>F194+H194+J194+L194+N194+P194+R194</f>
        <v>11</v>
      </c>
      <c r="E194" s="297">
        <f>G194+I194+K194+M194+O194+Q194+S194</f>
        <v>288</v>
      </c>
      <c r="F194" s="297">
        <v>3</v>
      </c>
      <c r="G194" s="297">
        <v>76</v>
      </c>
      <c r="H194" s="297">
        <v>1</v>
      </c>
      <c r="I194" s="297">
        <v>26</v>
      </c>
      <c r="J194" s="298">
        <v>2</v>
      </c>
      <c r="K194" s="298">
        <v>50</v>
      </c>
      <c r="L194" s="298">
        <v>3</v>
      </c>
      <c r="M194" s="298">
        <v>84</v>
      </c>
      <c r="N194" s="298">
        <v>2</v>
      </c>
      <c r="O194" s="298">
        <v>52</v>
      </c>
      <c r="P194" s="298"/>
      <c r="Q194" s="298"/>
      <c r="R194" s="298"/>
      <c r="S194" s="298"/>
    </row>
    <row r="195" spans="1:19" x14ac:dyDescent="0.35">
      <c r="A195" s="295">
        <v>3</v>
      </c>
      <c r="B195" s="300" t="s">
        <v>439</v>
      </c>
      <c r="C195" s="301" t="s">
        <v>394</v>
      </c>
      <c r="D195" s="297">
        <f>F195+H195+J195+L195+N195+P195+R195</f>
        <v>2</v>
      </c>
      <c r="E195" s="297">
        <f t="shared" ref="E195:E205" si="21">G195+I195+K195+M195+O195+Q195+S195</f>
        <v>48</v>
      </c>
      <c r="F195" s="297">
        <v>1</v>
      </c>
      <c r="G195" s="297">
        <v>24</v>
      </c>
      <c r="H195" s="297">
        <v>1</v>
      </c>
      <c r="I195" s="297">
        <v>24</v>
      </c>
      <c r="J195" s="297"/>
      <c r="K195" s="297"/>
      <c r="L195" s="297"/>
      <c r="M195" s="297"/>
      <c r="N195" s="297"/>
      <c r="O195" s="297"/>
      <c r="P195" s="297"/>
      <c r="Q195" s="297"/>
      <c r="R195" s="297"/>
      <c r="S195" s="297"/>
    </row>
    <row r="196" spans="1:19" x14ac:dyDescent="0.35">
      <c r="A196" s="295">
        <v>4</v>
      </c>
      <c r="B196" s="300" t="s">
        <v>312</v>
      </c>
      <c r="C196" s="301" t="s">
        <v>394</v>
      </c>
      <c r="D196" s="297">
        <f t="shared" ref="D196:D205" si="22">F196+H196+J196+L196+N196+P196+R196</f>
        <v>14</v>
      </c>
      <c r="E196" s="297">
        <f t="shared" si="21"/>
        <v>367</v>
      </c>
      <c r="F196" s="297">
        <v>1</v>
      </c>
      <c r="G196" s="297">
        <v>28</v>
      </c>
      <c r="H196" s="297"/>
      <c r="I196" s="297"/>
      <c r="J196" s="297">
        <v>1</v>
      </c>
      <c r="K196" s="297">
        <v>28</v>
      </c>
      <c r="L196" s="297"/>
      <c r="M196" s="297"/>
      <c r="N196" s="297">
        <v>1</v>
      </c>
      <c r="O196" s="297">
        <v>27</v>
      </c>
      <c r="P196" s="297">
        <v>7</v>
      </c>
      <c r="Q196" s="297">
        <v>184</v>
      </c>
      <c r="R196" s="297">
        <v>4</v>
      </c>
      <c r="S196" s="297">
        <v>100</v>
      </c>
    </row>
    <row r="197" spans="1:19" x14ac:dyDescent="0.35">
      <c r="A197" s="295">
        <v>5</v>
      </c>
      <c r="B197" s="300" t="s">
        <v>422</v>
      </c>
      <c r="C197" s="301" t="s">
        <v>394</v>
      </c>
      <c r="D197" s="297">
        <f t="shared" si="22"/>
        <v>5</v>
      </c>
      <c r="E197" s="297">
        <f t="shared" si="21"/>
        <v>107</v>
      </c>
      <c r="F197" s="297"/>
      <c r="G197" s="297"/>
      <c r="H197" s="297"/>
      <c r="I197" s="297"/>
      <c r="J197" s="297"/>
      <c r="K197" s="297"/>
      <c r="L197" s="297"/>
      <c r="M197" s="297"/>
      <c r="N197" s="297"/>
      <c r="O197" s="297"/>
      <c r="P197" s="297">
        <v>4</v>
      </c>
      <c r="Q197" s="297">
        <v>85</v>
      </c>
      <c r="R197" s="297">
        <v>1</v>
      </c>
      <c r="S197" s="297">
        <v>22</v>
      </c>
    </row>
    <row r="198" spans="1:19" x14ac:dyDescent="0.35">
      <c r="A198" s="295">
        <v>6</v>
      </c>
      <c r="B198" s="300" t="s">
        <v>286</v>
      </c>
      <c r="C198" s="301" t="s">
        <v>394</v>
      </c>
      <c r="D198" s="297">
        <f t="shared" si="22"/>
        <v>8</v>
      </c>
      <c r="E198" s="297">
        <f t="shared" si="21"/>
        <v>116</v>
      </c>
      <c r="F198" s="297"/>
      <c r="G198" s="297"/>
      <c r="H198" s="297"/>
      <c r="I198" s="297"/>
      <c r="J198" s="297"/>
      <c r="K198" s="297"/>
      <c r="L198" s="297">
        <v>2</v>
      </c>
      <c r="M198" s="297">
        <v>30</v>
      </c>
      <c r="N198" s="297">
        <v>1</v>
      </c>
      <c r="O198" s="297">
        <v>15</v>
      </c>
      <c r="P198" s="297">
        <v>3</v>
      </c>
      <c r="Q198" s="297">
        <v>40</v>
      </c>
      <c r="R198" s="297">
        <v>2</v>
      </c>
      <c r="S198" s="297">
        <v>31</v>
      </c>
    </row>
    <row r="199" spans="1:19" x14ac:dyDescent="0.35">
      <c r="A199" s="295">
        <v>7</v>
      </c>
      <c r="B199" s="300" t="s">
        <v>289</v>
      </c>
      <c r="C199" s="301" t="s">
        <v>394</v>
      </c>
      <c r="D199" s="297">
        <f t="shared" si="22"/>
        <v>1</v>
      </c>
      <c r="E199" s="297">
        <f t="shared" si="21"/>
        <v>20</v>
      </c>
      <c r="F199" s="297"/>
      <c r="G199" s="297"/>
      <c r="H199" s="297"/>
      <c r="I199" s="297"/>
      <c r="J199" s="297"/>
      <c r="K199" s="297"/>
      <c r="L199" s="297"/>
      <c r="M199" s="297"/>
      <c r="N199" s="297"/>
      <c r="O199" s="297"/>
      <c r="P199" s="297"/>
      <c r="Q199" s="297"/>
      <c r="R199" s="297">
        <v>1</v>
      </c>
      <c r="S199" s="297">
        <v>20</v>
      </c>
    </row>
    <row r="200" spans="1:19" x14ac:dyDescent="0.35">
      <c r="A200" s="295">
        <v>8</v>
      </c>
      <c r="B200" s="296" t="s">
        <v>204</v>
      </c>
      <c r="C200" s="301" t="s">
        <v>394</v>
      </c>
      <c r="D200" s="297">
        <f t="shared" si="22"/>
        <v>19</v>
      </c>
      <c r="E200" s="297">
        <f t="shared" si="21"/>
        <v>354</v>
      </c>
      <c r="F200" s="297">
        <v>6</v>
      </c>
      <c r="G200" s="297">
        <v>105</v>
      </c>
      <c r="H200" s="297">
        <v>1</v>
      </c>
      <c r="I200" s="297">
        <v>20</v>
      </c>
      <c r="J200" s="298">
        <v>6</v>
      </c>
      <c r="K200" s="298">
        <v>113</v>
      </c>
      <c r="L200" s="298">
        <v>2</v>
      </c>
      <c r="M200" s="298">
        <v>40</v>
      </c>
      <c r="N200" s="298">
        <v>1</v>
      </c>
      <c r="O200" s="298">
        <v>20</v>
      </c>
      <c r="P200" s="298">
        <v>3</v>
      </c>
      <c r="Q200" s="298">
        <v>56</v>
      </c>
      <c r="R200" s="298"/>
      <c r="S200" s="298"/>
    </row>
    <row r="201" spans="1:19" x14ac:dyDescent="0.35">
      <c r="A201" s="295">
        <v>9</v>
      </c>
      <c r="B201" s="296" t="s">
        <v>328</v>
      </c>
      <c r="C201" s="301" t="s">
        <v>394</v>
      </c>
      <c r="D201" s="297">
        <f t="shared" si="22"/>
        <v>15</v>
      </c>
      <c r="E201" s="297">
        <f t="shared" si="21"/>
        <v>308</v>
      </c>
      <c r="F201" s="297"/>
      <c r="G201" s="297"/>
      <c r="H201" s="297"/>
      <c r="I201" s="297"/>
      <c r="J201" s="298"/>
      <c r="K201" s="298"/>
      <c r="L201" s="298">
        <v>2</v>
      </c>
      <c r="M201" s="298">
        <v>40</v>
      </c>
      <c r="N201" s="298">
        <v>1</v>
      </c>
      <c r="O201" s="298">
        <v>18</v>
      </c>
      <c r="P201" s="298">
        <v>8</v>
      </c>
      <c r="Q201" s="298">
        <v>163</v>
      </c>
      <c r="R201" s="298">
        <v>4</v>
      </c>
      <c r="S201" s="298">
        <v>87</v>
      </c>
    </row>
    <row r="202" spans="1:19" x14ac:dyDescent="0.35">
      <c r="A202" s="295">
        <v>10</v>
      </c>
      <c r="B202" s="300" t="s">
        <v>414</v>
      </c>
      <c r="C202" s="301" t="s">
        <v>394</v>
      </c>
      <c r="D202" s="297">
        <f t="shared" si="22"/>
        <v>14</v>
      </c>
      <c r="E202" s="297">
        <f t="shared" si="21"/>
        <v>278</v>
      </c>
      <c r="F202" s="297">
        <v>1</v>
      </c>
      <c r="G202" s="297">
        <v>22</v>
      </c>
      <c r="H202" s="297">
        <v>1</v>
      </c>
      <c r="I202" s="297">
        <v>22</v>
      </c>
      <c r="J202" s="297"/>
      <c r="K202" s="297"/>
      <c r="L202" s="297"/>
      <c r="M202" s="297"/>
      <c r="N202" s="297">
        <v>2</v>
      </c>
      <c r="O202" s="297">
        <v>39</v>
      </c>
      <c r="P202" s="297">
        <v>8</v>
      </c>
      <c r="Q202" s="297">
        <v>158</v>
      </c>
      <c r="R202" s="297">
        <v>2</v>
      </c>
      <c r="S202" s="297">
        <v>37</v>
      </c>
    </row>
    <row r="203" spans="1:19" x14ac:dyDescent="0.35">
      <c r="A203" s="295">
        <v>11</v>
      </c>
      <c r="B203" s="300" t="s">
        <v>410</v>
      </c>
      <c r="C203" s="301" t="s">
        <v>394</v>
      </c>
      <c r="D203" s="297">
        <f t="shared" si="22"/>
        <v>17</v>
      </c>
      <c r="E203" s="297">
        <f t="shared" si="21"/>
        <v>428</v>
      </c>
      <c r="F203" s="297">
        <v>1</v>
      </c>
      <c r="G203" s="297">
        <v>26</v>
      </c>
      <c r="H203" s="297">
        <v>1</v>
      </c>
      <c r="I203" s="297">
        <v>26</v>
      </c>
      <c r="J203" s="297"/>
      <c r="K203" s="297"/>
      <c r="L203" s="297"/>
      <c r="M203" s="297"/>
      <c r="N203" s="297">
        <v>5</v>
      </c>
      <c r="O203" s="297">
        <v>131</v>
      </c>
      <c r="P203" s="297">
        <v>7</v>
      </c>
      <c r="Q203" s="297">
        <v>171</v>
      </c>
      <c r="R203" s="297">
        <v>3</v>
      </c>
      <c r="S203" s="297">
        <v>74</v>
      </c>
    </row>
    <row r="204" spans="1:19" x14ac:dyDescent="0.35">
      <c r="A204" s="295">
        <v>12</v>
      </c>
      <c r="B204" s="300" t="s">
        <v>334</v>
      </c>
      <c r="C204" s="301" t="s">
        <v>394</v>
      </c>
      <c r="D204" s="297">
        <f t="shared" si="22"/>
        <v>6</v>
      </c>
      <c r="E204" s="297">
        <f t="shared" si="21"/>
        <v>152</v>
      </c>
      <c r="F204" s="297"/>
      <c r="G204" s="297"/>
      <c r="H204" s="297"/>
      <c r="I204" s="297"/>
      <c r="J204" s="297"/>
      <c r="K204" s="297"/>
      <c r="L204" s="297"/>
      <c r="M204" s="297"/>
      <c r="N204" s="297"/>
      <c r="O204" s="297"/>
      <c r="P204" s="297">
        <v>5</v>
      </c>
      <c r="Q204" s="297">
        <v>125</v>
      </c>
      <c r="R204" s="297">
        <v>1</v>
      </c>
      <c r="S204" s="297">
        <v>27</v>
      </c>
    </row>
    <row r="205" spans="1:19" x14ac:dyDescent="0.35">
      <c r="A205" s="295">
        <v>13</v>
      </c>
      <c r="B205" s="300" t="s">
        <v>440</v>
      </c>
      <c r="C205" s="301" t="s">
        <v>394</v>
      </c>
      <c r="D205" s="297">
        <f t="shared" si="22"/>
        <v>5</v>
      </c>
      <c r="E205" s="297">
        <f t="shared" si="21"/>
        <v>96</v>
      </c>
      <c r="F205" s="297"/>
      <c r="G205" s="297"/>
      <c r="H205" s="297"/>
      <c r="I205" s="297"/>
      <c r="J205" s="297"/>
      <c r="K205" s="297"/>
      <c r="L205" s="297"/>
      <c r="M205" s="297"/>
      <c r="N205" s="297">
        <v>1</v>
      </c>
      <c r="O205" s="297">
        <v>19</v>
      </c>
      <c r="P205" s="297">
        <v>2</v>
      </c>
      <c r="Q205" s="297">
        <v>34</v>
      </c>
      <c r="R205" s="297">
        <v>2</v>
      </c>
      <c r="S205" s="297">
        <v>43</v>
      </c>
    </row>
    <row r="206" spans="1:19" x14ac:dyDescent="0.35">
      <c r="A206" s="295">
        <v>14</v>
      </c>
      <c r="B206" s="300" t="s">
        <v>441</v>
      </c>
      <c r="C206" s="301" t="s">
        <v>394</v>
      </c>
      <c r="D206" s="297">
        <f>F206+H206+J206+L206+N206+P206+R206</f>
        <v>2</v>
      </c>
      <c r="E206" s="297">
        <f>G206+I206+K206+M206+O206+Q206+S206</f>
        <v>40</v>
      </c>
      <c r="F206" s="297"/>
      <c r="G206" s="297"/>
      <c r="H206" s="297"/>
      <c r="I206" s="297"/>
      <c r="J206" s="297">
        <v>1</v>
      </c>
      <c r="K206" s="297">
        <v>20</v>
      </c>
      <c r="L206" s="297">
        <v>1</v>
      </c>
      <c r="M206" s="297">
        <v>20</v>
      </c>
      <c r="N206" s="297"/>
      <c r="O206" s="297"/>
      <c r="P206" s="297"/>
      <c r="Q206" s="297"/>
      <c r="R206" s="297"/>
      <c r="S206" s="297"/>
    </row>
    <row r="207" spans="1:19" x14ac:dyDescent="0.35">
      <c r="A207" s="295">
        <v>15</v>
      </c>
      <c r="B207" s="300" t="s">
        <v>361</v>
      </c>
      <c r="C207" s="301" t="s">
        <v>394</v>
      </c>
      <c r="D207" s="297">
        <f t="shared" ref="D207:E216" si="23">F207+H207+J207+L207+N207+P207+R207</f>
        <v>8</v>
      </c>
      <c r="E207" s="297">
        <f t="shared" si="23"/>
        <v>201</v>
      </c>
      <c r="F207" s="297">
        <v>1</v>
      </c>
      <c r="G207" s="297">
        <v>29</v>
      </c>
      <c r="H207" s="297"/>
      <c r="I207" s="297"/>
      <c r="J207" s="297">
        <v>1</v>
      </c>
      <c r="K207" s="297">
        <v>22</v>
      </c>
      <c r="L207" s="297">
        <v>1</v>
      </c>
      <c r="M207" s="297">
        <v>24</v>
      </c>
      <c r="N207" s="297">
        <v>2</v>
      </c>
      <c r="O207" s="297">
        <v>48</v>
      </c>
      <c r="P207" s="297">
        <v>1</v>
      </c>
      <c r="Q207" s="297">
        <v>30</v>
      </c>
      <c r="R207" s="297">
        <v>2</v>
      </c>
      <c r="S207" s="297">
        <v>48</v>
      </c>
    </row>
    <row r="208" spans="1:19" x14ac:dyDescent="0.35">
      <c r="A208" s="295">
        <v>16</v>
      </c>
      <c r="B208" s="300" t="s">
        <v>362</v>
      </c>
      <c r="C208" s="301" t="s">
        <v>394</v>
      </c>
      <c r="D208" s="297">
        <f t="shared" si="23"/>
        <v>2</v>
      </c>
      <c r="E208" s="297">
        <f t="shared" si="23"/>
        <v>48</v>
      </c>
      <c r="F208" s="297"/>
      <c r="G208" s="297"/>
      <c r="H208" s="297"/>
      <c r="I208" s="297"/>
      <c r="J208" s="297"/>
      <c r="K208" s="297"/>
      <c r="L208" s="297"/>
      <c r="M208" s="297"/>
      <c r="N208" s="297"/>
      <c r="O208" s="297"/>
      <c r="P208" s="297">
        <v>1</v>
      </c>
      <c r="Q208" s="297">
        <v>24</v>
      </c>
      <c r="R208" s="297">
        <v>1</v>
      </c>
      <c r="S208" s="297">
        <v>24</v>
      </c>
    </row>
    <row r="209" spans="1:19" x14ac:dyDescent="0.35">
      <c r="A209" s="295">
        <v>17</v>
      </c>
      <c r="B209" s="300" t="s">
        <v>367</v>
      </c>
      <c r="C209" s="301" t="s">
        <v>394</v>
      </c>
      <c r="D209" s="297">
        <f t="shared" si="23"/>
        <v>7</v>
      </c>
      <c r="E209" s="297">
        <f t="shared" si="23"/>
        <v>160</v>
      </c>
      <c r="F209" s="297">
        <v>1</v>
      </c>
      <c r="G209" s="297">
        <v>20</v>
      </c>
      <c r="H209" s="297">
        <v>1</v>
      </c>
      <c r="I209" s="297">
        <v>24</v>
      </c>
      <c r="J209" s="297">
        <v>1</v>
      </c>
      <c r="K209" s="297">
        <v>21</v>
      </c>
      <c r="L209" s="297">
        <v>1</v>
      </c>
      <c r="M209" s="297">
        <v>26</v>
      </c>
      <c r="N209" s="297">
        <v>1</v>
      </c>
      <c r="O209" s="297">
        <v>20</v>
      </c>
      <c r="P209" s="297">
        <v>2</v>
      </c>
      <c r="Q209" s="297">
        <v>49</v>
      </c>
      <c r="R209" s="297"/>
      <c r="S209" s="297"/>
    </row>
    <row r="210" spans="1:19" x14ac:dyDescent="0.35">
      <c r="A210" s="295">
        <v>18</v>
      </c>
      <c r="B210" s="300" t="s">
        <v>344</v>
      </c>
      <c r="C210" s="301" t="s">
        <v>394</v>
      </c>
      <c r="D210" s="297">
        <f t="shared" si="23"/>
        <v>1</v>
      </c>
      <c r="E210" s="297">
        <f t="shared" si="23"/>
        <v>25</v>
      </c>
      <c r="F210" s="297"/>
      <c r="G210" s="297"/>
      <c r="H210" s="297"/>
      <c r="I210" s="297"/>
      <c r="J210" s="297"/>
      <c r="K210" s="297"/>
      <c r="L210" s="297"/>
      <c r="M210" s="297"/>
      <c r="N210" s="297"/>
      <c r="O210" s="297"/>
      <c r="P210" s="297">
        <v>1</v>
      </c>
      <c r="Q210" s="297">
        <v>25</v>
      </c>
      <c r="R210" s="297"/>
      <c r="S210" s="297"/>
    </row>
    <row r="211" spans="1:19" x14ac:dyDescent="0.35">
      <c r="A211" s="295">
        <v>19</v>
      </c>
      <c r="B211" s="300" t="s">
        <v>442</v>
      </c>
      <c r="C211" s="301" t="s">
        <v>394</v>
      </c>
      <c r="D211" s="297">
        <f t="shared" si="23"/>
        <v>1</v>
      </c>
      <c r="E211" s="297">
        <f t="shared" si="23"/>
        <v>24</v>
      </c>
      <c r="F211" s="297"/>
      <c r="G211" s="297"/>
      <c r="H211" s="297"/>
      <c r="I211" s="297"/>
      <c r="J211" s="297"/>
      <c r="K211" s="297"/>
      <c r="L211" s="297"/>
      <c r="M211" s="297"/>
      <c r="N211" s="297"/>
      <c r="O211" s="297"/>
      <c r="P211" s="297"/>
      <c r="Q211" s="297"/>
      <c r="R211" s="297">
        <v>1</v>
      </c>
      <c r="S211" s="297">
        <v>24</v>
      </c>
    </row>
    <row r="212" spans="1:19" x14ac:dyDescent="0.35">
      <c r="A212" s="295">
        <v>20</v>
      </c>
      <c r="B212" s="300" t="s">
        <v>341</v>
      </c>
      <c r="C212" s="301" t="s">
        <v>394</v>
      </c>
      <c r="D212" s="297">
        <f t="shared" si="23"/>
        <v>1</v>
      </c>
      <c r="E212" s="297">
        <f t="shared" si="23"/>
        <v>27</v>
      </c>
      <c r="F212" s="297"/>
      <c r="G212" s="297"/>
      <c r="H212" s="297"/>
      <c r="I212" s="297"/>
      <c r="J212" s="297"/>
      <c r="K212" s="297"/>
      <c r="L212" s="297"/>
      <c r="M212" s="297"/>
      <c r="N212" s="297">
        <v>1</v>
      </c>
      <c r="O212" s="297">
        <v>27</v>
      </c>
      <c r="P212" s="297"/>
      <c r="Q212" s="297"/>
      <c r="R212" s="297"/>
      <c r="S212" s="297"/>
    </row>
    <row r="213" spans="1:19" x14ac:dyDescent="0.35">
      <c r="A213" s="295">
        <v>21</v>
      </c>
      <c r="B213" s="300" t="s">
        <v>443</v>
      </c>
      <c r="C213" s="301" t="s">
        <v>394</v>
      </c>
      <c r="D213" s="297">
        <f t="shared" si="23"/>
        <v>1</v>
      </c>
      <c r="E213" s="297">
        <f t="shared" si="23"/>
        <v>24</v>
      </c>
      <c r="F213" s="297"/>
      <c r="G213" s="297"/>
      <c r="H213" s="297"/>
      <c r="I213" s="297"/>
      <c r="J213" s="297"/>
      <c r="K213" s="297"/>
      <c r="L213" s="297"/>
      <c r="M213" s="297"/>
      <c r="N213" s="297"/>
      <c r="O213" s="297"/>
      <c r="P213" s="297"/>
      <c r="Q213" s="297"/>
      <c r="R213" s="297">
        <v>1</v>
      </c>
      <c r="S213" s="297">
        <v>24</v>
      </c>
    </row>
    <row r="214" spans="1:19" x14ac:dyDescent="0.35">
      <c r="A214" s="295">
        <v>22</v>
      </c>
      <c r="B214" s="300" t="s">
        <v>369</v>
      </c>
      <c r="C214" s="301" t="s">
        <v>394</v>
      </c>
      <c r="D214" s="297">
        <f t="shared" si="23"/>
        <v>3</v>
      </c>
      <c r="E214" s="297">
        <f t="shared" si="23"/>
        <v>88</v>
      </c>
      <c r="F214" s="297"/>
      <c r="G214" s="297"/>
      <c r="H214" s="297"/>
      <c r="I214" s="297"/>
      <c r="J214" s="297"/>
      <c r="K214" s="297"/>
      <c r="L214" s="297"/>
      <c r="M214" s="297"/>
      <c r="N214" s="297"/>
      <c r="O214" s="297"/>
      <c r="P214" s="297">
        <v>3</v>
      </c>
      <c r="Q214" s="297">
        <v>88</v>
      </c>
      <c r="R214" s="297"/>
      <c r="S214" s="297"/>
    </row>
    <row r="215" spans="1:19" x14ac:dyDescent="0.35">
      <c r="A215" s="295">
        <v>23</v>
      </c>
      <c r="B215" s="300" t="s">
        <v>444</v>
      </c>
      <c r="C215" s="301" t="s">
        <v>394</v>
      </c>
      <c r="D215" s="297">
        <f t="shared" si="23"/>
        <v>2</v>
      </c>
      <c r="E215" s="297">
        <f t="shared" si="23"/>
        <v>48</v>
      </c>
      <c r="F215" s="297">
        <v>1</v>
      </c>
      <c r="G215" s="297">
        <v>28</v>
      </c>
      <c r="H215" s="297"/>
      <c r="I215" s="297"/>
      <c r="J215" s="297">
        <v>1</v>
      </c>
      <c r="K215" s="297">
        <v>20</v>
      </c>
      <c r="L215" s="297"/>
      <c r="M215" s="297"/>
      <c r="N215" s="297"/>
      <c r="O215" s="297"/>
      <c r="P215" s="297"/>
      <c r="Q215" s="297"/>
      <c r="R215" s="297"/>
      <c r="S215" s="297"/>
    </row>
    <row r="216" spans="1:19" x14ac:dyDescent="0.35">
      <c r="A216" s="295">
        <v>24</v>
      </c>
      <c r="B216" s="300" t="s">
        <v>343</v>
      </c>
      <c r="C216" s="301" t="s">
        <v>394</v>
      </c>
      <c r="D216" s="297">
        <f t="shared" si="23"/>
        <v>2</v>
      </c>
      <c r="E216" s="297">
        <f t="shared" si="23"/>
        <v>44</v>
      </c>
      <c r="F216" s="297"/>
      <c r="G216" s="297"/>
      <c r="H216" s="297"/>
      <c r="I216" s="297"/>
      <c r="J216" s="297"/>
      <c r="K216" s="297"/>
      <c r="L216" s="297"/>
      <c r="M216" s="297"/>
      <c r="N216" s="297">
        <v>1</v>
      </c>
      <c r="O216" s="297">
        <v>20</v>
      </c>
      <c r="P216" s="297">
        <v>1</v>
      </c>
      <c r="Q216" s="297">
        <v>24</v>
      </c>
      <c r="R216" s="297"/>
      <c r="S216" s="297"/>
    </row>
    <row r="217" spans="1:19" x14ac:dyDescent="0.35">
      <c r="A217" s="302" t="s">
        <v>6</v>
      </c>
      <c r="B217" s="291" t="s">
        <v>445</v>
      </c>
      <c r="C217" s="291"/>
      <c r="D217" s="292">
        <f>SUM(D218:D230)</f>
        <v>74</v>
      </c>
      <c r="E217" s="292">
        <f t="shared" ref="E217:S217" si="24">SUM(E218:E230)</f>
        <v>1594</v>
      </c>
      <c r="F217" s="292">
        <f t="shared" si="24"/>
        <v>10</v>
      </c>
      <c r="G217" s="292">
        <f t="shared" si="24"/>
        <v>200</v>
      </c>
      <c r="H217" s="292">
        <f t="shared" si="24"/>
        <v>7</v>
      </c>
      <c r="I217" s="292">
        <f t="shared" si="24"/>
        <v>137</v>
      </c>
      <c r="J217" s="292">
        <f t="shared" si="24"/>
        <v>12</v>
      </c>
      <c r="K217" s="292">
        <f t="shared" si="24"/>
        <v>226</v>
      </c>
      <c r="L217" s="292">
        <f t="shared" si="24"/>
        <v>3</v>
      </c>
      <c r="M217" s="292">
        <f t="shared" si="24"/>
        <v>69</v>
      </c>
      <c r="N217" s="292">
        <f t="shared" si="24"/>
        <v>13</v>
      </c>
      <c r="O217" s="292">
        <f t="shared" si="24"/>
        <v>288</v>
      </c>
      <c r="P217" s="292">
        <f t="shared" si="24"/>
        <v>15</v>
      </c>
      <c r="Q217" s="292">
        <f t="shared" si="24"/>
        <v>353</v>
      </c>
      <c r="R217" s="292">
        <f t="shared" si="24"/>
        <v>14</v>
      </c>
      <c r="S217" s="292">
        <f t="shared" si="24"/>
        <v>321</v>
      </c>
    </row>
    <row r="218" spans="1:19" x14ac:dyDescent="0.35">
      <c r="A218" s="295">
        <v>1</v>
      </c>
      <c r="B218" s="296" t="s">
        <v>204</v>
      </c>
      <c r="C218" s="301" t="s">
        <v>394</v>
      </c>
      <c r="D218" s="297">
        <f>F218+H218+J218+L218+N218+P218+R218</f>
        <v>1</v>
      </c>
      <c r="E218" s="297">
        <f>G218+I218+K218+M218+O218+Q218+S218</f>
        <v>20</v>
      </c>
      <c r="F218" s="297">
        <v>1</v>
      </c>
      <c r="G218" s="297">
        <v>20</v>
      </c>
      <c r="H218" s="297"/>
      <c r="I218" s="297"/>
      <c r="J218" s="298"/>
      <c r="K218" s="298"/>
      <c r="L218" s="298"/>
      <c r="M218" s="298"/>
      <c r="N218" s="298"/>
      <c r="O218" s="298"/>
      <c r="P218" s="298"/>
      <c r="Q218" s="298"/>
      <c r="R218" s="298"/>
      <c r="S218" s="298"/>
    </row>
    <row r="219" spans="1:19" x14ac:dyDescent="0.35">
      <c r="A219" s="295">
        <v>2</v>
      </c>
      <c r="B219" s="332" t="s">
        <v>328</v>
      </c>
      <c r="C219" s="301" t="s">
        <v>394</v>
      </c>
      <c r="D219" s="297">
        <f t="shared" ref="D219:E230" si="25">F219+H219+J219+L219+N219+P219+R219</f>
        <v>18</v>
      </c>
      <c r="E219" s="297">
        <f t="shared" si="25"/>
        <v>378</v>
      </c>
      <c r="F219" s="297">
        <v>2</v>
      </c>
      <c r="G219" s="297">
        <v>40</v>
      </c>
      <c r="H219" s="297">
        <v>2</v>
      </c>
      <c r="I219" s="297">
        <v>42</v>
      </c>
      <c r="J219" s="297">
        <v>2</v>
      </c>
      <c r="K219" s="297">
        <v>39</v>
      </c>
      <c r="L219" s="297"/>
      <c r="M219" s="297"/>
      <c r="N219" s="297">
        <v>3</v>
      </c>
      <c r="O219" s="297">
        <v>62</v>
      </c>
      <c r="P219" s="297">
        <v>3</v>
      </c>
      <c r="Q219" s="297">
        <v>68</v>
      </c>
      <c r="R219" s="297">
        <v>6</v>
      </c>
      <c r="S219" s="297">
        <v>127</v>
      </c>
    </row>
    <row r="220" spans="1:19" x14ac:dyDescent="0.35">
      <c r="A220" s="295">
        <v>3</v>
      </c>
      <c r="B220" s="296" t="s">
        <v>338</v>
      </c>
      <c r="C220" s="301" t="s">
        <v>394</v>
      </c>
      <c r="D220" s="297">
        <f t="shared" si="25"/>
        <v>8</v>
      </c>
      <c r="E220" s="297">
        <f t="shared" si="25"/>
        <v>147</v>
      </c>
      <c r="F220" s="297">
        <v>3</v>
      </c>
      <c r="G220" s="297">
        <v>58</v>
      </c>
      <c r="H220" s="297">
        <v>3</v>
      </c>
      <c r="I220" s="297">
        <v>51</v>
      </c>
      <c r="J220" s="297"/>
      <c r="K220" s="297"/>
      <c r="L220" s="297"/>
      <c r="M220" s="297"/>
      <c r="N220" s="297"/>
      <c r="O220" s="297"/>
      <c r="P220" s="297">
        <v>1</v>
      </c>
      <c r="Q220" s="297">
        <v>20</v>
      </c>
      <c r="R220" s="297">
        <v>1</v>
      </c>
      <c r="S220" s="297">
        <v>18</v>
      </c>
    </row>
    <row r="221" spans="1:19" x14ac:dyDescent="0.35">
      <c r="A221" s="295">
        <v>4</v>
      </c>
      <c r="B221" s="296" t="s">
        <v>286</v>
      </c>
      <c r="C221" s="301" t="s">
        <v>394</v>
      </c>
      <c r="D221" s="297">
        <f t="shared" si="25"/>
        <v>1</v>
      </c>
      <c r="E221" s="297">
        <f t="shared" si="25"/>
        <v>15</v>
      </c>
      <c r="F221" s="297">
        <v>1</v>
      </c>
      <c r="G221" s="297">
        <v>15</v>
      </c>
      <c r="H221" s="297"/>
      <c r="I221" s="297"/>
      <c r="J221" s="297"/>
      <c r="K221" s="297"/>
      <c r="L221" s="297"/>
      <c r="M221" s="297"/>
      <c r="N221" s="297"/>
      <c r="O221" s="297"/>
      <c r="P221" s="297"/>
      <c r="Q221" s="297"/>
      <c r="R221" s="297"/>
      <c r="S221" s="297"/>
    </row>
    <row r="222" spans="1:19" x14ac:dyDescent="0.35">
      <c r="A222" s="295">
        <v>5</v>
      </c>
      <c r="B222" s="332" t="s">
        <v>446</v>
      </c>
      <c r="C222" s="301" t="s">
        <v>394</v>
      </c>
      <c r="D222" s="297">
        <f t="shared" si="25"/>
        <v>23</v>
      </c>
      <c r="E222" s="297">
        <f t="shared" si="25"/>
        <v>477</v>
      </c>
      <c r="F222" s="297">
        <v>2</v>
      </c>
      <c r="G222" s="297">
        <v>37</v>
      </c>
      <c r="H222" s="297"/>
      <c r="I222" s="297"/>
      <c r="J222" s="297">
        <v>7</v>
      </c>
      <c r="K222" s="297">
        <v>129</v>
      </c>
      <c r="L222" s="297">
        <v>3</v>
      </c>
      <c r="M222" s="297">
        <v>69</v>
      </c>
      <c r="N222" s="297">
        <v>9</v>
      </c>
      <c r="O222" s="297">
        <v>201</v>
      </c>
      <c r="P222" s="297">
        <v>1</v>
      </c>
      <c r="Q222" s="297">
        <v>21</v>
      </c>
      <c r="R222" s="297">
        <v>1</v>
      </c>
      <c r="S222" s="297">
        <v>20</v>
      </c>
    </row>
    <row r="223" spans="1:19" x14ac:dyDescent="0.35">
      <c r="A223" s="295">
        <v>6</v>
      </c>
      <c r="B223" s="332" t="s">
        <v>309</v>
      </c>
      <c r="C223" s="301" t="s">
        <v>394</v>
      </c>
      <c r="D223" s="297">
        <f t="shared" si="25"/>
        <v>3</v>
      </c>
      <c r="E223" s="297">
        <f t="shared" si="25"/>
        <v>78</v>
      </c>
      <c r="F223" s="297">
        <v>1</v>
      </c>
      <c r="G223" s="297">
        <v>30</v>
      </c>
      <c r="H223" s="297">
        <v>1</v>
      </c>
      <c r="I223" s="297">
        <v>27</v>
      </c>
      <c r="J223" s="297"/>
      <c r="K223" s="297"/>
      <c r="L223" s="297"/>
      <c r="M223" s="297"/>
      <c r="N223" s="297"/>
      <c r="O223" s="297"/>
      <c r="P223" s="297"/>
      <c r="Q223" s="297"/>
      <c r="R223" s="297">
        <v>1</v>
      </c>
      <c r="S223" s="297">
        <v>21</v>
      </c>
    </row>
    <row r="224" spans="1:19" x14ac:dyDescent="0.35">
      <c r="A224" s="295">
        <v>7</v>
      </c>
      <c r="B224" s="332" t="s">
        <v>278</v>
      </c>
      <c r="C224" s="295" t="s">
        <v>393</v>
      </c>
      <c r="D224" s="297">
        <f t="shared" si="25"/>
        <v>1</v>
      </c>
      <c r="E224" s="297">
        <f t="shared" si="25"/>
        <v>24</v>
      </c>
      <c r="F224" s="297"/>
      <c r="G224" s="297"/>
      <c r="H224" s="297"/>
      <c r="I224" s="297"/>
      <c r="J224" s="297"/>
      <c r="K224" s="297"/>
      <c r="L224" s="297"/>
      <c r="M224" s="297"/>
      <c r="N224" s="297"/>
      <c r="O224" s="297"/>
      <c r="P224" s="297">
        <v>1</v>
      </c>
      <c r="Q224" s="297">
        <v>24</v>
      </c>
      <c r="R224" s="297"/>
      <c r="S224" s="297"/>
    </row>
    <row r="225" spans="1:19" x14ac:dyDescent="0.35">
      <c r="A225" s="295">
        <v>8</v>
      </c>
      <c r="B225" s="332" t="s">
        <v>422</v>
      </c>
      <c r="C225" s="295" t="s">
        <v>393</v>
      </c>
      <c r="D225" s="297">
        <f t="shared" si="25"/>
        <v>2</v>
      </c>
      <c r="E225" s="297">
        <f t="shared" si="25"/>
        <v>37</v>
      </c>
      <c r="F225" s="297"/>
      <c r="G225" s="297"/>
      <c r="H225" s="297"/>
      <c r="I225" s="297"/>
      <c r="J225" s="297">
        <v>1</v>
      </c>
      <c r="K225" s="297">
        <v>17</v>
      </c>
      <c r="L225" s="297"/>
      <c r="M225" s="297"/>
      <c r="N225" s="297"/>
      <c r="O225" s="297"/>
      <c r="P225" s="297">
        <v>1</v>
      </c>
      <c r="Q225" s="297">
        <v>20</v>
      </c>
      <c r="R225" s="297"/>
      <c r="S225" s="297"/>
    </row>
    <row r="226" spans="1:19" x14ac:dyDescent="0.35">
      <c r="A226" s="295">
        <v>9</v>
      </c>
      <c r="B226" s="332" t="s">
        <v>325</v>
      </c>
      <c r="C226" s="301" t="s">
        <v>394</v>
      </c>
      <c r="D226" s="297">
        <f t="shared" si="25"/>
        <v>2</v>
      </c>
      <c r="E226" s="297">
        <f t="shared" si="25"/>
        <v>37</v>
      </c>
      <c r="F226" s="297"/>
      <c r="G226" s="297"/>
      <c r="H226" s="297">
        <v>1</v>
      </c>
      <c r="I226" s="297">
        <v>17</v>
      </c>
      <c r="J226" s="297">
        <v>1</v>
      </c>
      <c r="K226" s="297">
        <v>20</v>
      </c>
      <c r="L226" s="297"/>
      <c r="M226" s="297"/>
      <c r="N226" s="297"/>
      <c r="O226" s="297"/>
      <c r="P226" s="297"/>
      <c r="Q226" s="297"/>
      <c r="R226" s="297"/>
      <c r="S226" s="297"/>
    </row>
    <row r="227" spans="1:19" x14ac:dyDescent="0.35">
      <c r="A227" s="295">
        <v>10</v>
      </c>
      <c r="B227" s="296" t="s">
        <v>447</v>
      </c>
      <c r="C227" s="301" t="s">
        <v>394</v>
      </c>
      <c r="D227" s="297">
        <f t="shared" si="25"/>
        <v>1</v>
      </c>
      <c r="E227" s="297">
        <f t="shared" si="25"/>
        <v>21</v>
      </c>
      <c r="F227" s="297"/>
      <c r="G227" s="297"/>
      <c r="H227" s="297"/>
      <c r="I227" s="297"/>
      <c r="J227" s="297">
        <v>1</v>
      </c>
      <c r="K227" s="297">
        <v>21</v>
      </c>
      <c r="L227" s="297"/>
      <c r="M227" s="297"/>
      <c r="N227" s="297"/>
      <c r="O227" s="297"/>
      <c r="P227" s="297"/>
      <c r="Q227" s="297"/>
      <c r="R227" s="297"/>
      <c r="S227" s="297"/>
    </row>
    <row r="228" spans="1:19" x14ac:dyDescent="0.35">
      <c r="A228" s="295">
        <v>11</v>
      </c>
      <c r="B228" s="296" t="s">
        <v>448</v>
      </c>
      <c r="C228" s="301" t="s">
        <v>394</v>
      </c>
      <c r="D228" s="297">
        <f t="shared" si="25"/>
        <v>7</v>
      </c>
      <c r="E228" s="297">
        <f t="shared" si="25"/>
        <v>155</v>
      </c>
      <c r="F228" s="297"/>
      <c r="G228" s="297"/>
      <c r="H228" s="297"/>
      <c r="I228" s="297"/>
      <c r="J228" s="297"/>
      <c r="K228" s="297"/>
      <c r="L228" s="297"/>
      <c r="M228" s="297"/>
      <c r="N228" s="297"/>
      <c r="O228" s="297"/>
      <c r="P228" s="297">
        <v>6</v>
      </c>
      <c r="Q228" s="297">
        <v>135</v>
      </c>
      <c r="R228" s="297">
        <v>1</v>
      </c>
      <c r="S228" s="297">
        <v>20</v>
      </c>
    </row>
    <row r="229" spans="1:19" x14ac:dyDescent="0.35">
      <c r="A229" s="295">
        <v>12</v>
      </c>
      <c r="B229" s="296" t="s">
        <v>333</v>
      </c>
      <c r="C229" s="301" t="s">
        <v>394</v>
      </c>
      <c r="D229" s="297">
        <f t="shared" si="25"/>
        <v>5</v>
      </c>
      <c r="E229" s="297">
        <f t="shared" si="25"/>
        <v>150</v>
      </c>
      <c r="F229" s="297"/>
      <c r="G229" s="297"/>
      <c r="H229" s="297"/>
      <c r="I229" s="297"/>
      <c r="J229" s="297"/>
      <c r="K229" s="297"/>
      <c r="L229" s="297"/>
      <c r="M229" s="297"/>
      <c r="N229" s="297"/>
      <c r="O229" s="297"/>
      <c r="P229" s="297">
        <v>2</v>
      </c>
      <c r="Q229" s="297">
        <v>65</v>
      </c>
      <c r="R229" s="297">
        <v>3</v>
      </c>
      <c r="S229" s="297">
        <v>85</v>
      </c>
    </row>
    <row r="230" spans="1:19" x14ac:dyDescent="0.35">
      <c r="A230" s="295">
        <v>13</v>
      </c>
      <c r="B230" s="296" t="s">
        <v>311</v>
      </c>
      <c r="C230" s="301" t="s">
        <v>394</v>
      </c>
      <c r="D230" s="297">
        <f t="shared" si="25"/>
        <v>2</v>
      </c>
      <c r="E230" s="297">
        <f t="shared" si="25"/>
        <v>55</v>
      </c>
      <c r="F230" s="297"/>
      <c r="G230" s="297"/>
      <c r="H230" s="297"/>
      <c r="I230" s="297"/>
      <c r="J230" s="297"/>
      <c r="K230" s="297"/>
      <c r="L230" s="297"/>
      <c r="M230" s="297"/>
      <c r="N230" s="297">
        <v>1</v>
      </c>
      <c r="O230" s="297">
        <v>25</v>
      </c>
      <c r="P230" s="297"/>
      <c r="Q230" s="297"/>
      <c r="R230" s="297">
        <v>1</v>
      </c>
      <c r="S230" s="297">
        <v>30</v>
      </c>
    </row>
    <row r="231" spans="1:19" x14ac:dyDescent="0.35">
      <c r="A231" s="302" t="s">
        <v>458</v>
      </c>
      <c r="B231" s="291" t="s">
        <v>449</v>
      </c>
      <c r="C231" s="300" t="s">
        <v>450</v>
      </c>
      <c r="D231" s="292">
        <f>SUM(D232:D250)</f>
        <v>123</v>
      </c>
      <c r="E231" s="292">
        <f>SUM(E232:E250)</f>
        <v>4612</v>
      </c>
      <c r="F231" s="292">
        <f t="shared" ref="F231:S231" si="26">SUM(F232:F250)</f>
        <v>18</v>
      </c>
      <c r="G231" s="292">
        <f t="shared" si="26"/>
        <v>842</v>
      </c>
      <c r="H231" s="292">
        <f t="shared" si="26"/>
        <v>12</v>
      </c>
      <c r="I231" s="292">
        <f t="shared" si="26"/>
        <v>652</v>
      </c>
      <c r="J231" s="292">
        <f t="shared" si="26"/>
        <v>20</v>
      </c>
      <c r="K231" s="292">
        <f t="shared" si="26"/>
        <v>822</v>
      </c>
      <c r="L231" s="292">
        <f t="shared" si="26"/>
        <v>9</v>
      </c>
      <c r="M231" s="292">
        <f t="shared" si="26"/>
        <v>432</v>
      </c>
      <c r="N231" s="292">
        <f t="shared" si="26"/>
        <v>24</v>
      </c>
      <c r="O231" s="292">
        <f t="shared" si="26"/>
        <v>700</v>
      </c>
      <c r="P231" s="292">
        <f t="shared" si="26"/>
        <v>23</v>
      </c>
      <c r="Q231" s="292">
        <f t="shared" si="26"/>
        <v>676</v>
      </c>
      <c r="R231" s="292">
        <f t="shared" si="26"/>
        <v>17</v>
      </c>
      <c r="S231" s="292">
        <f t="shared" si="26"/>
        <v>488</v>
      </c>
    </row>
    <row r="232" spans="1:19" x14ac:dyDescent="0.35">
      <c r="A232" s="295">
        <v>1</v>
      </c>
      <c r="B232" s="332" t="s">
        <v>446</v>
      </c>
      <c r="C232" s="301" t="s">
        <v>394</v>
      </c>
      <c r="D232" s="297">
        <f t="shared" ref="D232:E250" si="27">F232+H232+J232+L232+N232+P232+R232</f>
        <v>17</v>
      </c>
      <c r="E232" s="297">
        <f t="shared" si="27"/>
        <v>346</v>
      </c>
      <c r="F232" s="297">
        <v>2</v>
      </c>
      <c r="G232" s="297">
        <v>40</v>
      </c>
      <c r="H232" s="297"/>
      <c r="I232" s="297"/>
      <c r="J232" s="297">
        <v>4</v>
      </c>
      <c r="K232" s="297">
        <v>81</v>
      </c>
      <c r="L232" s="297">
        <v>4</v>
      </c>
      <c r="M232" s="297">
        <v>75</v>
      </c>
      <c r="N232" s="297">
        <v>4</v>
      </c>
      <c r="O232" s="297">
        <v>87</v>
      </c>
      <c r="P232" s="297">
        <v>2</v>
      </c>
      <c r="Q232" s="297">
        <v>43</v>
      </c>
      <c r="R232" s="297">
        <v>1</v>
      </c>
      <c r="S232" s="297">
        <v>20</v>
      </c>
    </row>
    <row r="233" spans="1:19" x14ac:dyDescent="0.35">
      <c r="A233" s="295">
        <v>2</v>
      </c>
      <c r="B233" s="296" t="s">
        <v>286</v>
      </c>
      <c r="C233" s="301" t="s">
        <v>394</v>
      </c>
      <c r="D233" s="297">
        <f t="shared" si="27"/>
        <v>9</v>
      </c>
      <c r="E233" s="297">
        <f t="shared" si="27"/>
        <v>135</v>
      </c>
      <c r="F233" s="297">
        <v>3</v>
      </c>
      <c r="G233" s="297">
        <v>45</v>
      </c>
      <c r="H233" s="297">
        <v>1</v>
      </c>
      <c r="I233" s="297">
        <v>15</v>
      </c>
      <c r="J233" s="297">
        <v>3</v>
      </c>
      <c r="K233" s="297">
        <v>45</v>
      </c>
      <c r="L233" s="297"/>
      <c r="M233" s="297"/>
      <c r="N233" s="297">
        <v>1</v>
      </c>
      <c r="O233" s="297">
        <v>15</v>
      </c>
      <c r="P233" s="297">
        <v>1</v>
      </c>
      <c r="Q233" s="297">
        <v>15</v>
      </c>
      <c r="R233" s="297"/>
      <c r="S233" s="297"/>
    </row>
    <row r="234" spans="1:19" x14ac:dyDescent="0.35">
      <c r="A234" s="295">
        <v>3</v>
      </c>
      <c r="B234" s="300" t="s">
        <v>440</v>
      </c>
      <c r="C234" s="301" t="s">
        <v>394</v>
      </c>
      <c r="D234" s="297">
        <f t="shared" si="27"/>
        <v>10</v>
      </c>
      <c r="E234" s="297">
        <f t="shared" si="27"/>
        <v>192</v>
      </c>
      <c r="F234" s="297">
        <v>2</v>
      </c>
      <c r="G234" s="297">
        <v>40</v>
      </c>
      <c r="H234" s="297">
        <v>2</v>
      </c>
      <c r="I234" s="297">
        <v>40</v>
      </c>
      <c r="J234" s="297">
        <v>1</v>
      </c>
      <c r="K234" s="297">
        <v>18</v>
      </c>
      <c r="L234" s="297"/>
      <c r="M234" s="297"/>
      <c r="N234" s="297">
        <v>1</v>
      </c>
      <c r="O234" s="297">
        <v>18</v>
      </c>
      <c r="P234" s="297">
        <v>2</v>
      </c>
      <c r="Q234" s="297">
        <v>37</v>
      </c>
      <c r="R234" s="297">
        <v>2</v>
      </c>
      <c r="S234" s="297">
        <v>39</v>
      </c>
    </row>
    <row r="235" spans="1:19" x14ac:dyDescent="0.35">
      <c r="A235" s="295">
        <v>4</v>
      </c>
      <c r="B235" s="300" t="s">
        <v>422</v>
      </c>
      <c r="C235" s="295" t="s">
        <v>393</v>
      </c>
      <c r="D235" s="297">
        <f t="shared" si="27"/>
        <v>2</v>
      </c>
      <c r="E235" s="297">
        <f t="shared" si="27"/>
        <v>42</v>
      </c>
      <c r="F235" s="297">
        <v>1</v>
      </c>
      <c r="G235" s="297">
        <v>20</v>
      </c>
      <c r="H235" s="297"/>
      <c r="I235" s="297"/>
      <c r="J235" s="297"/>
      <c r="K235" s="297"/>
      <c r="L235" s="297"/>
      <c r="M235" s="297"/>
      <c r="N235" s="297"/>
      <c r="O235" s="297"/>
      <c r="P235" s="297"/>
      <c r="Q235" s="297"/>
      <c r="R235" s="297">
        <v>1</v>
      </c>
      <c r="S235" s="297">
        <v>22</v>
      </c>
    </row>
    <row r="236" spans="1:19" x14ac:dyDescent="0.35">
      <c r="A236" s="295">
        <v>5</v>
      </c>
      <c r="B236" s="300" t="s">
        <v>451</v>
      </c>
      <c r="C236" s="295" t="s">
        <v>393</v>
      </c>
      <c r="D236" s="297">
        <f t="shared" si="27"/>
        <v>1</v>
      </c>
      <c r="E236" s="297">
        <f t="shared" si="27"/>
        <v>20</v>
      </c>
      <c r="F236" s="297">
        <v>1</v>
      </c>
      <c r="G236" s="297">
        <v>20</v>
      </c>
      <c r="H236" s="297"/>
      <c r="I236" s="297"/>
      <c r="J236" s="297"/>
      <c r="K236" s="297"/>
      <c r="L236" s="297"/>
      <c r="M236" s="297"/>
      <c r="N236" s="297"/>
      <c r="O236" s="297"/>
      <c r="P236" s="297"/>
      <c r="Q236" s="297"/>
      <c r="R236" s="297"/>
      <c r="S236" s="297"/>
    </row>
    <row r="237" spans="1:19" x14ac:dyDescent="0.35">
      <c r="A237" s="295">
        <v>6</v>
      </c>
      <c r="B237" s="300" t="s">
        <v>278</v>
      </c>
      <c r="C237" s="295" t="s">
        <v>393</v>
      </c>
      <c r="D237" s="297">
        <f t="shared" si="27"/>
        <v>1</v>
      </c>
      <c r="E237" s="297">
        <f t="shared" si="27"/>
        <v>20</v>
      </c>
      <c r="F237" s="297"/>
      <c r="G237" s="297"/>
      <c r="H237" s="297">
        <v>1</v>
      </c>
      <c r="I237" s="297">
        <v>20</v>
      </c>
      <c r="J237" s="297"/>
      <c r="K237" s="297"/>
      <c r="L237" s="297"/>
      <c r="M237" s="297"/>
      <c r="N237" s="297"/>
      <c r="O237" s="297"/>
      <c r="P237" s="297"/>
      <c r="Q237" s="297"/>
      <c r="R237" s="297"/>
      <c r="S237" s="297"/>
    </row>
    <row r="238" spans="1:19" x14ac:dyDescent="0.35">
      <c r="A238" s="295">
        <v>7</v>
      </c>
      <c r="B238" s="300" t="s">
        <v>309</v>
      </c>
      <c r="C238" s="301" t="s">
        <v>394</v>
      </c>
      <c r="D238" s="297">
        <f t="shared" si="27"/>
        <v>3</v>
      </c>
      <c r="E238" s="297">
        <f t="shared" si="27"/>
        <v>87</v>
      </c>
      <c r="F238" s="297">
        <v>1</v>
      </c>
      <c r="G238" s="297">
        <v>30</v>
      </c>
      <c r="H238" s="297">
        <v>1</v>
      </c>
      <c r="I238" s="297">
        <v>30</v>
      </c>
      <c r="J238" s="297">
        <v>1</v>
      </c>
      <c r="K238" s="297">
        <v>27</v>
      </c>
      <c r="L238" s="297"/>
      <c r="M238" s="297"/>
      <c r="N238" s="297"/>
      <c r="O238" s="297"/>
      <c r="P238" s="297"/>
      <c r="Q238" s="297"/>
      <c r="R238" s="297"/>
      <c r="S238" s="297"/>
    </row>
    <row r="239" spans="1:19" x14ac:dyDescent="0.35">
      <c r="A239" s="295">
        <v>8</v>
      </c>
      <c r="B239" s="300" t="s">
        <v>311</v>
      </c>
      <c r="C239" s="301" t="s">
        <v>394</v>
      </c>
      <c r="D239" s="297">
        <f t="shared" si="27"/>
        <v>2</v>
      </c>
      <c r="E239" s="297">
        <f t="shared" si="27"/>
        <v>62</v>
      </c>
      <c r="F239" s="297"/>
      <c r="G239" s="297"/>
      <c r="H239" s="297"/>
      <c r="I239" s="297"/>
      <c r="J239" s="297">
        <v>2</v>
      </c>
      <c r="K239" s="297">
        <v>62</v>
      </c>
      <c r="L239" s="297"/>
      <c r="M239" s="297"/>
      <c r="N239" s="297"/>
      <c r="O239" s="297"/>
      <c r="P239" s="297"/>
      <c r="Q239" s="297"/>
      <c r="R239" s="297"/>
      <c r="S239" s="297"/>
    </row>
    <row r="240" spans="1:19" x14ac:dyDescent="0.35">
      <c r="A240" s="295">
        <v>9</v>
      </c>
      <c r="B240" s="300" t="s">
        <v>325</v>
      </c>
      <c r="C240" s="301" t="s">
        <v>394</v>
      </c>
      <c r="D240" s="297">
        <f t="shared" si="27"/>
        <v>3</v>
      </c>
      <c r="E240" s="297">
        <f t="shared" si="27"/>
        <v>66</v>
      </c>
      <c r="F240" s="297"/>
      <c r="G240" s="297"/>
      <c r="H240" s="297"/>
      <c r="I240" s="297"/>
      <c r="J240" s="297"/>
      <c r="K240" s="297"/>
      <c r="L240" s="297">
        <v>1</v>
      </c>
      <c r="M240" s="297">
        <v>29</v>
      </c>
      <c r="N240" s="297">
        <v>2</v>
      </c>
      <c r="O240" s="297">
        <v>37</v>
      </c>
      <c r="P240" s="297"/>
      <c r="Q240" s="297"/>
      <c r="R240" s="297"/>
      <c r="S240" s="297"/>
    </row>
    <row r="241" spans="1:19" x14ac:dyDescent="0.35">
      <c r="A241" s="295">
        <v>10</v>
      </c>
      <c r="B241" s="300" t="s">
        <v>452</v>
      </c>
      <c r="C241" s="301" t="s">
        <v>394</v>
      </c>
      <c r="D241" s="297">
        <f t="shared" si="27"/>
        <v>2</v>
      </c>
      <c r="E241" s="297">
        <f t="shared" si="27"/>
        <v>40</v>
      </c>
      <c r="F241" s="297"/>
      <c r="G241" s="297"/>
      <c r="H241" s="297"/>
      <c r="I241" s="297"/>
      <c r="J241" s="297">
        <v>1</v>
      </c>
      <c r="K241" s="297">
        <v>20</v>
      </c>
      <c r="L241" s="297"/>
      <c r="M241" s="297"/>
      <c r="N241" s="297"/>
      <c r="O241" s="297"/>
      <c r="P241" s="297"/>
      <c r="Q241" s="297"/>
      <c r="R241" s="297">
        <v>1</v>
      </c>
      <c r="S241" s="297">
        <v>20</v>
      </c>
    </row>
    <row r="242" spans="1:19" x14ac:dyDescent="0.35">
      <c r="A242" s="295">
        <v>11</v>
      </c>
      <c r="B242" s="300" t="s">
        <v>319</v>
      </c>
      <c r="C242" s="301" t="s">
        <v>394</v>
      </c>
      <c r="D242" s="297">
        <f t="shared" si="27"/>
        <v>2</v>
      </c>
      <c r="E242" s="297">
        <f t="shared" si="27"/>
        <v>36</v>
      </c>
      <c r="F242" s="297"/>
      <c r="G242" s="297"/>
      <c r="H242" s="297"/>
      <c r="I242" s="297"/>
      <c r="J242" s="297">
        <v>1</v>
      </c>
      <c r="K242" s="297">
        <v>18</v>
      </c>
      <c r="L242" s="297"/>
      <c r="M242" s="297"/>
      <c r="N242" s="297">
        <v>1</v>
      </c>
      <c r="O242" s="297">
        <v>18</v>
      </c>
      <c r="P242" s="297"/>
      <c r="Q242" s="297"/>
      <c r="R242" s="297"/>
      <c r="S242" s="297"/>
    </row>
    <row r="243" spans="1:19" x14ac:dyDescent="0.35">
      <c r="A243" s="295">
        <v>12</v>
      </c>
      <c r="B243" s="300" t="s">
        <v>453</v>
      </c>
      <c r="C243" s="301" t="s">
        <v>394</v>
      </c>
      <c r="D243" s="297">
        <f t="shared" si="27"/>
        <v>4</v>
      </c>
      <c r="E243" s="297">
        <f t="shared" si="27"/>
        <v>75</v>
      </c>
      <c r="F243" s="297"/>
      <c r="G243" s="297"/>
      <c r="H243" s="297"/>
      <c r="I243" s="297"/>
      <c r="J243" s="297"/>
      <c r="K243" s="297"/>
      <c r="L243" s="297"/>
      <c r="M243" s="297"/>
      <c r="N243" s="297"/>
      <c r="O243" s="297"/>
      <c r="P243" s="297">
        <v>2</v>
      </c>
      <c r="Q243" s="297">
        <v>38</v>
      </c>
      <c r="R243" s="297">
        <v>2</v>
      </c>
      <c r="S243" s="297">
        <v>37</v>
      </c>
    </row>
    <row r="244" spans="1:19" x14ac:dyDescent="0.35">
      <c r="A244" s="295">
        <v>13</v>
      </c>
      <c r="B244" s="300" t="s">
        <v>454</v>
      </c>
      <c r="C244" s="301" t="s">
        <v>394</v>
      </c>
      <c r="D244" s="297">
        <f t="shared" si="27"/>
        <v>2</v>
      </c>
      <c r="E244" s="297">
        <f t="shared" si="27"/>
        <v>58</v>
      </c>
      <c r="F244" s="297"/>
      <c r="G244" s="297"/>
      <c r="H244" s="297"/>
      <c r="I244" s="297"/>
      <c r="J244" s="297">
        <v>1</v>
      </c>
      <c r="K244" s="297">
        <v>30</v>
      </c>
      <c r="L244" s="297">
        <v>1</v>
      </c>
      <c r="M244" s="297">
        <v>28</v>
      </c>
      <c r="N244" s="297"/>
      <c r="O244" s="297"/>
      <c r="P244" s="297"/>
      <c r="Q244" s="297"/>
      <c r="R244" s="297"/>
      <c r="S244" s="297"/>
    </row>
    <row r="245" spans="1:19" x14ac:dyDescent="0.35">
      <c r="A245" s="295">
        <v>14</v>
      </c>
      <c r="B245" s="300" t="s">
        <v>455</v>
      </c>
      <c r="C245" s="295" t="s">
        <v>393</v>
      </c>
      <c r="D245" s="297">
        <f t="shared" si="27"/>
        <v>1</v>
      </c>
      <c r="E245" s="297">
        <f t="shared" si="27"/>
        <v>18</v>
      </c>
      <c r="F245" s="297"/>
      <c r="G245" s="297"/>
      <c r="H245" s="297"/>
      <c r="I245" s="297"/>
      <c r="J245" s="297"/>
      <c r="K245" s="297"/>
      <c r="L245" s="297"/>
      <c r="M245" s="297"/>
      <c r="N245" s="297"/>
      <c r="O245" s="297"/>
      <c r="P245" s="297">
        <v>1</v>
      </c>
      <c r="Q245" s="297">
        <v>18</v>
      </c>
      <c r="R245" s="297"/>
      <c r="S245" s="297"/>
    </row>
    <row r="246" spans="1:19" x14ac:dyDescent="0.35">
      <c r="A246" s="295">
        <v>15</v>
      </c>
      <c r="B246" s="300" t="s">
        <v>361</v>
      </c>
      <c r="C246" s="301" t="s">
        <v>394</v>
      </c>
      <c r="D246" s="297">
        <f t="shared" si="27"/>
        <v>2</v>
      </c>
      <c r="E246" s="297">
        <f t="shared" si="27"/>
        <v>34</v>
      </c>
      <c r="F246" s="297">
        <v>1</v>
      </c>
      <c r="G246" s="297">
        <v>17</v>
      </c>
      <c r="H246" s="297">
        <v>1</v>
      </c>
      <c r="I246" s="297">
        <v>17</v>
      </c>
      <c r="J246" s="297"/>
      <c r="K246" s="297"/>
      <c r="L246" s="297"/>
      <c r="M246" s="297"/>
      <c r="N246" s="297"/>
      <c r="O246" s="297"/>
      <c r="P246" s="297"/>
      <c r="Q246" s="297"/>
      <c r="R246" s="297"/>
      <c r="S246" s="297"/>
    </row>
    <row r="247" spans="1:19" x14ac:dyDescent="0.35">
      <c r="A247" s="295">
        <v>16</v>
      </c>
      <c r="B247" s="300" t="s">
        <v>341</v>
      </c>
      <c r="C247" s="301" t="s">
        <v>394</v>
      </c>
      <c r="D247" s="297">
        <f t="shared" si="27"/>
        <v>1</v>
      </c>
      <c r="E247" s="297">
        <f t="shared" si="27"/>
        <v>30</v>
      </c>
      <c r="F247" s="297">
        <v>1</v>
      </c>
      <c r="G247" s="297">
        <v>30</v>
      </c>
      <c r="H247" s="297"/>
      <c r="I247" s="297"/>
      <c r="J247" s="297"/>
      <c r="K247" s="297"/>
      <c r="L247" s="297"/>
      <c r="M247" s="297"/>
      <c r="N247" s="297"/>
      <c r="O247" s="297"/>
      <c r="P247" s="297"/>
      <c r="Q247" s="297"/>
      <c r="R247" s="297"/>
      <c r="S247" s="297"/>
    </row>
    <row r="248" spans="1:19" x14ac:dyDescent="0.35">
      <c r="A248" s="295">
        <v>17</v>
      </c>
      <c r="B248" s="300" t="s">
        <v>347</v>
      </c>
      <c r="C248" s="301" t="s">
        <v>394</v>
      </c>
      <c r="D248" s="297">
        <f t="shared" si="27"/>
        <v>1</v>
      </c>
      <c r="E248" s="297">
        <f t="shared" si="27"/>
        <v>30</v>
      </c>
      <c r="F248" s="297"/>
      <c r="G248" s="297"/>
      <c r="H248" s="297">
        <v>1</v>
      </c>
      <c r="I248" s="297">
        <v>30</v>
      </c>
      <c r="J248" s="297"/>
      <c r="K248" s="297"/>
      <c r="L248" s="297"/>
      <c r="M248" s="297"/>
      <c r="N248" s="297"/>
      <c r="O248" s="297"/>
      <c r="P248" s="297"/>
      <c r="Q248" s="297"/>
      <c r="R248" s="297"/>
      <c r="S248" s="297"/>
    </row>
    <row r="249" spans="1:19" x14ac:dyDescent="0.35">
      <c r="A249" s="295">
        <v>18</v>
      </c>
      <c r="B249" s="300" t="s">
        <v>456</v>
      </c>
      <c r="C249" s="301" t="s">
        <v>394</v>
      </c>
      <c r="D249" s="297">
        <f t="shared" si="27"/>
        <v>1</v>
      </c>
      <c r="E249" s="297">
        <f t="shared" si="27"/>
        <v>21</v>
      </c>
      <c r="F249" s="297"/>
      <c r="G249" s="297"/>
      <c r="H249" s="297"/>
      <c r="I249" s="297"/>
      <c r="J249" s="297">
        <v>1</v>
      </c>
      <c r="K249" s="297">
        <v>21</v>
      </c>
      <c r="L249" s="297"/>
      <c r="M249" s="297"/>
      <c r="N249" s="297"/>
      <c r="O249" s="297"/>
      <c r="P249" s="297"/>
      <c r="Q249" s="297"/>
      <c r="R249" s="297"/>
      <c r="S249" s="297"/>
    </row>
    <row r="250" spans="1:19" x14ac:dyDescent="0.35">
      <c r="A250" s="295">
        <v>19</v>
      </c>
      <c r="B250" s="300" t="s">
        <v>457</v>
      </c>
      <c r="C250" s="295" t="s">
        <v>393</v>
      </c>
      <c r="D250" s="297">
        <f t="shared" si="27"/>
        <v>59</v>
      </c>
      <c r="E250" s="297">
        <f t="shared" si="27"/>
        <v>3300</v>
      </c>
      <c r="F250" s="297">
        <v>6</v>
      </c>
      <c r="G250" s="297">
        <v>600</v>
      </c>
      <c r="H250" s="297">
        <v>5</v>
      </c>
      <c r="I250" s="297">
        <v>500</v>
      </c>
      <c r="J250" s="297">
        <v>5</v>
      </c>
      <c r="K250" s="297">
        <v>500</v>
      </c>
      <c r="L250" s="297">
        <v>3</v>
      </c>
      <c r="M250" s="297">
        <v>300</v>
      </c>
      <c r="N250" s="297">
        <v>15</v>
      </c>
      <c r="O250" s="297">
        <v>525</v>
      </c>
      <c r="P250" s="297">
        <v>15</v>
      </c>
      <c r="Q250" s="297">
        <v>525</v>
      </c>
      <c r="R250" s="297">
        <v>10</v>
      </c>
      <c r="S250" s="297">
        <v>350</v>
      </c>
    </row>
    <row r="251" spans="1:19" s="294" customFormat="1" x14ac:dyDescent="0.35">
      <c r="A251" s="290" t="s">
        <v>463</v>
      </c>
      <c r="B251" s="291" t="s">
        <v>459</v>
      </c>
      <c r="C251" s="291"/>
      <c r="D251" s="292">
        <f>SUM(D252:D262)</f>
        <v>145</v>
      </c>
      <c r="E251" s="292">
        <f t="shared" ref="E251:S251" si="28">SUM(E252:E262)</f>
        <v>4183</v>
      </c>
      <c r="F251" s="292">
        <f t="shared" si="28"/>
        <v>29</v>
      </c>
      <c r="G251" s="292">
        <f t="shared" si="28"/>
        <v>660</v>
      </c>
      <c r="H251" s="292">
        <f t="shared" si="28"/>
        <v>18</v>
      </c>
      <c r="I251" s="292">
        <f t="shared" si="28"/>
        <v>640</v>
      </c>
      <c r="J251" s="292">
        <f t="shared" si="28"/>
        <v>20</v>
      </c>
      <c r="K251" s="292">
        <f t="shared" si="28"/>
        <v>1014</v>
      </c>
      <c r="L251" s="292">
        <f t="shared" si="28"/>
        <v>13</v>
      </c>
      <c r="M251" s="292">
        <f t="shared" si="28"/>
        <v>270</v>
      </c>
      <c r="N251" s="292">
        <f t="shared" si="28"/>
        <v>23</v>
      </c>
      <c r="O251" s="292">
        <f t="shared" si="28"/>
        <v>592</v>
      </c>
      <c r="P251" s="292">
        <f t="shared" si="28"/>
        <v>23</v>
      </c>
      <c r="Q251" s="292">
        <f t="shared" si="28"/>
        <v>572</v>
      </c>
      <c r="R251" s="292">
        <f t="shared" si="28"/>
        <v>19</v>
      </c>
      <c r="S251" s="292">
        <f t="shared" si="28"/>
        <v>435</v>
      </c>
    </row>
    <row r="252" spans="1:19" x14ac:dyDescent="0.35">
      <c r="A252" s="295">
        <v>1</v>
      </c>
      <c r="B252" s="296" t="s">
        <v>292</v>
      </c>
      <c r="C252" s="295" t="s">
        <v>393</v>
      </c>
      <c r="D252" s="297">
        <f>F252+H252+J252+L252+N252+P252+R252</f>
        <v>9</v>
      </c>
      <c r="E252" s="297">
        <f>G252+I252+K252+M252+O252+Q252+S252</f>
        <v>189</v>
      </c>
      <c r="F252" s="297">
        <v>4</v>
      </c>
      <c r="G252" s="297">
        <v>85</v>
      </c>
      <c r="H252" s="297">
        <v>3</v>
      </c>
      <c r="I252" s="297">
        <v>64</v>
      </c>
      <c r="J252" s="298">
        <v>2</v>
      </c>
      <c r="K252" s="298">
        <v>40</v>
      </c>
      <c r="L252" s="298">
        <v>0</v>
      </c>
      <c r="M252" s="298">
        <v>0</v>
      </c>
      <c r="N252" s="298">
        <v>0</v>
      </c>
      <c r="O252" s="298">
        <v>0</v>
      </c>
      <c r="P252" s="298">
        <v>0</v>
      </c>
      <c r="Q252" s="298">
        <v>0</v>
      </c>
      <c r="R252" s="298">
        <v>0</v>
      </c>
      <c r="S252" s="298">
        <v>0</v>
      </c>
    </row>
    <row r="253" spans="1:19" x14ac:dyDescent="0.35">
      <c r="A253" s="295">
        <v>2</v>
      </c>
      <c r="B253" s="300" t="s">
        <v>452</v>
      </c>
      <c r="C253" s="301" t="s">
        <v>394</v>
      </c>
      <c r="D253" s="297">
        <f t="shared" ref="D253:E262" si="29">F253+H253+J253+L253+N253+P253+R253</f>
        <v>66</v>
      </c>
      <c r="E253" s="297">
        <f t="shared" si="29"/>
        <v>2023</v>
      </c>
      <c r="F253" s="297">
        <v>17</v>
      </c>
      <c r="G253" s="297">
        <v>360</v>
      </c>
      <c r="H253" s="297">
        <v>7</v>
      </c>
      <c r="I253" s="297">
        <v>376</v>
      </c>
      <c r="J253" s="297">
        <v>7</v>
      </c>
      <c r="K253" s="297">
        <v>414</v>
      </c>
      <c r="L253" s="297">
        <v>6</v>
      </c>
      <c r="M253" s="297">
        <v>128</v>
      </c>
      <c r="N253" s="297">
        <v>8</v>
      </c>
      <c r="O253" s="297">
        <v>174</v>
      </c>
      <c r="P253" s="297">
        <v>12</v>
      </c>
      <c r="Q253" s="297">
        <v>331</v>
      </c>
      <c r="R253" s="297">
        <v>9</v>
      </c>
      <c r="S253" s="297">
        <v>240</v>
      </c>
    </row>
    <row r="254" spans="1:19" x14ac:dyDescent="0.35">
      <c r="A254" s="295">
        <v>3</v>
      </c>
      <c r="B254" s="300" t="s">
        <v>330</v>
      </c>
      <c r="C254" s="301" t="s">
        <v>394</v>
      </c>
      <c r="D254" s="297">
        <f t="shared" si="29"/>
        <v>12</v>
      </c>
      <c r="E254" s="297">
        <f t="shared" si="29"/>
        <v>247</v>
      </c>
      <c r="F254" s="297">
        <v>0</v>
      </c>
      <c r="G254" s="297">
        <v>0</v>
      </c>
      <c r="H254" s="297">
        <v>0</v>
      </c>
      <c r="I254" s="297">
        <v>0</v>
      </c>
      <c r="J254" s="297">
        <v>2</v>
      </c>
      <c r="K254" s="297">
        <v>42</v>
      </c>
      <c r="L254" s="297">
        <v>2</v>
      </c>
      <c r="M254" s="297">
        <v>42</v>
      </c>
      <c r="N254" s="297">
        <v>2</v>
      </c>
      <c r="O254" s="297">
        <v>41</v>
      </c>
      <c r="P254" s="297">
        <v>3</v>
      </c>
      <c r="Q254" s="297">
        <v>62</v>
      </c>
      <c r="R254" s="297">
        <v>3</v>
      </c>
      <c r="S254" s="297">
        <v>60</v>
      </c>
    </row>
    <row r="255" spans="1:19" x14ac:dyDescent="0.35">
      <c r="A255" s="295">
        <v>4</v>
      </c>
      <c r="B255" s="300" t="s">
        <v>460</v>
      </c>
      <c r="C255" s="301" t="s">
        <v>394</v>
      </c>
      <c r="D255" s="297">
        <f t="shared" si="29"/>
        <v>14</v>
      </c>
      <c r="E255" s="297">
        <f t="shared" si="29"/>
        <v>299</v>
      </c>
      <c r="F255" s="297">
        <v>2</v>
      </c>
      <c r="G255" s="297">
        <v>45</v>
      </c>
      <c r="H255" s="297">
        <v>5</v>
      </c>
      <c r="I255" s="297">
        <v>108</v>
      </c>
      <c r="J255" s="297">
        <v>4</v>
      </c>
      <c r="K255" s="297">
        <v>86</v>
      </c>
      <c r="L255" s="297">
        <v>2</v>
      </c>
      <c r="M255" s="297">
        <v>40</v>
      </c>
      <c r="N255" s="297">
        <v>0</v>
      </c>
      <c r="O255" s="297">
        <v>0</v>
      </c>
      <c r="P255" s="297">
        <v>1</v>
      </c>
      <c r="Q255" s="297">
        <v>20</v>
      </c>
      <c r="R255" s="297">
        <v>0</v>
      </c>
      <c r="S255" s="297">
        <v>0</v>
      </c>
    </row>
    <row r="256" spans="1:19" x14ac:dyDescent="0.35">
      <c r="A256" s="295">
        <v>5</v>
      </c>
      <c r="B256" s="300" t="s">
        <v>461</v>
      </c>
      <c r="C256" s="301" t="s">
        <v>394</v>
      </c>
      <c r="D256" s="297">
        <f t="shared" si="29"/>
        <v>10</v>
      </c>
      <c r="E256" s="297">
        <f t="shared" si="29"/>
        <v>154</v>
      </c>
      <c r="F256" s="297">
        <v>0</v>
      </c>
      <c r="G256" s="297">
        <v>0</v>
      </c>
      <c r="H256" s="297">
        <v>0</v>
      </c>
      <c r="I256" s="297">
        <v>0</v>
      </c>
      <c r="J256" s="297">
        <v>0</v>
      </c>
      <c r="K256" s="297">
        <v>0</v>
      </c>
      <c r="L256" s="297">
        <v>2</v>
      </c>
      <c r="M256" s="297">
        <v>30</v>
      </c>
      <c r="N256" s="297">
        <v>1</v>
      </c>
      <c r="O256" s="297">
        <v>17</v>
      </c>
      <c r="P256" s="297">
        <v>3</v>
      </c>
      <c r="Q256" s="297">
        <v>45</v>
      </c>
      <c r="R256" s="297">
        <v>4</v>
      </c>
      <c r="S256" s="297">
        <v>62</v>
      </c>
    </row>
    <row r="257" spans="1:19" x14ac:dyDescent="0.35">
      <c r="A257" s="295">
        <v>6</v>
      </c>
      <c r="B257" s="300" t="s">
        <v>309</v>
      </c>
      <c r="C257" s="301" t="s">
        <v>394</v>
      </c>
      <c r="D257" s="297">
        <f t="shared" si="29"/>
        <v>9</v>
      </c>
      <c r="E257" s="297">
        <f t="shared" si="29"/>
        <v>545</v>
      </c>
      <c r="F257" s="297">
        <v>2</v>
      </c>
      <c r="G257" s="297">
        <v>54</v>
      </c>
      <c r="H257" s="297">
        <v>0</v>
      </c>
      <c r="I257" s="297">
        <v>0</v>
      </c>
      <c r="J257" s="297">
        <v>2</v>
      </c>
      <c r="K257" s="297">
        <v>341</v>
      </c>
      <c r="L257" s="297">
        <v>1</v>
      </c>
      <c r="M257" s="297">
        <v>30</v>
      </c>
      <c r="N257" s="297">
        <v>3</v>
      </c>
      <c r="O257" s="297">
        <v>90</v>
      </c>
      <c r="P257" s="297">
        <v>1</v>
      </c>
      <c r="Q257" s="297">
        <v>30</v>
      </c>
      <c r="R257" s="297">
        <v>0</v>
      </c>
      <c r="S257" s="297">
        <v>0</v>
      </c>
    </row>
    <row r="258" spans="1:19" x14ac:dyDescent="0.35">
      <c r="A258" s="295">
        <v>7</v>
      </c>
      <c r="B258" s="300" t="s">
        <v>462</v>
      </c>
      <c r="C258" s="301" t="s">
        <v>394</v>
      </c>
      <c r="D258" s="297">
        <f t="shared" si="29"/>
        <v>12</v>
      </c>
      <c r="E258" s="297">
        <f t="shared" si="29"/>
        <v>341</v>
      </c>
      <c r="F258" s="297">
        <v>2</v>
      </c>
      <c r="G258" s="297">
        <v>56</v>
      </c>
      <c r="H258" s="297">
        <v>2</v>
      </c>
      <c r="I258" s="297">
        <v>63</v>
      </c>
      <c r="J258" s="297">
        <v>1</v>
      </c>
      <c r="K258" s="297">
        <v>30</v>
      </c>
      <c r="L258" s="297">
        <v>0</v>
      </c>
      <c r="M258" s="297">
        <v>0</v>
      </c>
      <c r="N258" s="297">
        <v>4</v>
      </c>
      <c r="O258" s="297">
        <v>120</v>
      </c>
      <c r="P258" s="297">
        <v>1</v>
      </c>
      <c r="Q258" s="297">
        <v>24</v>
      </c>
      <c r="R258" s="297">
        <v>2</v>
      </c>
      <c r="S258" s="297">
        <v>48</v>
      </c>
    </row>
    <row r="259" spans="1:19" x14ac:dyDescent="0.35">
      <c r="A259" s="295">
        <v>8</v>
      </c>
      <c r="B259" s="300" t="s">
        <v>311</v>
      </c>
      <c r="C259" s="301" t="s">
        <v>394</v>
      </c>
      <c r="D259" s="297">
        <f t="shared" si="29"/>
        <v>6</v>
      </c>
      <c r="E259" s="297">
        <f t="shared" si="29"/>
        <v>176</v>
      </c>
      <c r="F259" s="297">
        <v>0</v>
      </c>
      <c r="G259" s="297">
        <v>0</v>
      </c>
      <c r="H259" s="297">
        <v>0</v>
      </c>
      <c r="I259" s="297">
        <v>0</v>
      </c>
      <c r="J259" s="297">
        <v>2</v>
      </c>
      <c r="K259" s="297">
        <v>61</v>
      </c>
      <c r="L259" s="297">
        <v>0</v>
      </c>
      <c r="M259" s="297">
        <v>0</v>
      </c>
      <c r="N259" s="297">
        <v>3</v>
      </c>
      <c r="O259" s="297">
        <v>90</v>
      </c>
      <c r="P259" s="297">
        <v>0</v>
      </c>
      <c r="Q259" s="297">
        <v>0</v>
      </c>
      <c r="R259" s="297">
        <v>1</v>
      </c>
      <c r="S259" s="297">
        <v>25</v>
      </c>
    </row>
    <row r="260" spans="1:19" x14ac:dyDescent="0.35">
      <c r="A260" s="295">
        <v>9</v>
      </c>
      <c r="B260" s="300" t="s">
        <v>312</v>
      </c>
      <c r="C260" s="301" t="s">
        <v>394</v>
      </c>
      <c r="D260" s="297">
        <f t="shared" si="29"/>
        <v>1</v>
      </c>
      <c r="E260" s="297">
        <f t="shared" si="29"/>
        <v>29</v>
      </c>
      <c r="F260" s="297">
        <v>0</v>
      </c>
      <c r="G260" s="297">
        <v>0</v>
      </c>
      <c r="H260" s="297">
        <v>1</v>
      </c>
      <c r="I260" s="297">
        <v>29</v>
      </c>
      <c r="J260" s="297">
        <v>0</v>
      </c>
      <c r="K260" s="297">
        <v>0</v>
      </c>
      <c r="L260" s="297">
        <v>0</v>
      </c>
      <c r="M260" s="297">
        <v>0</v>
      </c>
      <c r="N260" s="297">
        <v>0</v>
      </c>
      <c r="O260" s="297">
        <v>0</v>
      </c>
      <c r="P260" s="297">
        <v>0</v>
      </c>
      <c r="Q260" s="297">
        <v>0</v>
      </c>
      <c r="R260" s="297">
        <v>0</v>
      </c>
      <c r="S260" s="297">
        <v>0</v>
      </c>
    </row>
    <row r="261" spans="1:19" x14ac:dyDescent="0.35">
      <c r="A261" s="295">
        <v>10</v>
      </c>
      <c r="B261" s="300" t="s">
        <v>315</v>
      </c>
      <c r="C261" s="301" t="s">
        <v>394</v>
      </c>
      <c r="D261" s="297">
        <f t="shared" si="29"/>
        <v>4</v>
      </c>
      <c r="E261" s="297">
        <f t="shared" si="29"/>
        <v>120</v>
      </c>
      <c r="F261" s="297">
        <v>2</v>
      </c>
      <c r="G261" s="297">
        <v>60</v>
      </c>
      <c r="H261" s="297">
        <v>0</v>
      </c>
      <c r="I261" s="297">
        <v>0</v>
      </c>
      <c r="J261" s="297">
        <v>0</v>
      </c>
      <c r="K261" s="297">
        <v>0</v>
      </c>
      <c r="L261" s="297">
        <v>0</v>
      </c>
      <c r="M261" s="297">
        <v>0</v>
      </c>
      <c r="N261" s="297">
        <v>1</v>
      </c>
      <c r="O261" s="297">
        <v>30</v>
      </c>
      <c r="P261" s="297">
        <v>1</v>
      </c>
      <c r="Q261" s="297">
        <v>30</v>
      </c>
      <c r="R261" s="297">
        <v>0</v>
      </c>
      <c r="S261" s="297">
        <v>0</v>
      </c>
    </row>
    <row r="262" spans="1:19" x14ac:dyDescent="0.35">
      <c r="A262" s="295">
        <v>11</v>
      </c>
      <c r="B262" s="300" t="s">
        <v>334</v>
      </c>
      <c r="C262" s="301" t="s">
        <v>394</v>
      </c>
      <c r="D262" s="297">
        <f t="shared" si="29"/>
        <v>2</v>
      </c>
      <c r="E262" s="297">
        <f t="shared" si="29"/>
        <v>60</v>
      </c>
      <c r="F262" s="297">
        <v>0</v>
      </c>
      <c r="G262" s="297">
        <v>0</v>
      </c>
      <c r="H262" s="297">
        <v>0</v>
      </c>
      <c r="I262" s="297">
        <v>0</v>
      </c>
      <c r="J262" s="297">
        <v>0</v>
      </c>
      <c r="K262" s="297">
        <v>0</v>
      </c>
      <c r="L262" s="297">
        <v>0</v>
      </c>
      <c r="M262" s="297">
        <v>0</v>
      </c>
      <c r="N262" s="297">
        <v>1</v>
      </c>
      <c r="O262" s="297">
        <v>30</v>
      </c>
      <c r="P262" s="297">
        <v>1</v>
      </c>
      <c r="Q262" s="297">
        <v>30</v>
      </c>
      <c r="R262" s="297">
        <v>0</v>
      </c>
      <c r="S262" s="297">
        <v>0</v>
      </c>
    </row>
    <row r="263" spans="1:19" x14ac:dyDescent="0.35">
      <c r="A263" s="302" t="s">
        <v>498</v>
      </c>
      <c r="B263" s="291" t="s">
        <v>464</v>
      </c>
      <c r="C263" s="291"/>
      <c r="D263" s="292">
        <f>SUM(D264:D271)</f>
        <v>109</v>
      </c>
      <c r="E263" s="292">
        <f t="shared" ref="E263:S263" si="30">SUM(E264:E271)</f>
        <v>2342</v>
      </c>
      <c r="F263" s="292">
        <f t="shared" si="30"/>
        <v>14</v>
      </c>
      <c r="G263" s="292">
        <f t="shared" si="30"/>
        <v>310</v>
      </c>
      <c r="H263" s="292">
        <f t="shared" si="30"/>
        <v>11</v>
      </c>
      <c r="I263" s="292">
        <f t="shared" si="30"/>
        <v>266</v>
      </c>
      <c r="J263" s="292">
        <f t="shared" si="30"/>
        <v>15</v>
      </c>
      <c r="K263" s="292">
        <f t="shared" si="30"/>
        <v>342</v>
      </c>
      <c r="L263" s="292">
        <f t="shared" si="30"/>
        <v>13</v>
      </c>
      <c r="M263" s="292">
        <f t="shared" si="30"/>
        <v>298</v>
      </c>
      <c r="N263" s="292">
        <f t="shared" si="30"/>
        <v>23</v>
      </c>
      <c r="O263" s="292">
        <f t="shared" si="30"/>
        <v>490</v>
      </c>
      <c r="P263" s="292">
        <f t="shared" si="30"/>
        <v>18</v>
      </c>
      <c r="Q263" s="292">
        <f t="shared" si="30"/>
        <v>351</v>
      </c>
      <c r="R263" s="292">
        <f t="shared" si="30"/>
        <v>15</v>
      </c>
      <c r="S263" s="292">
        <f t="shared" si="30"/>
        <v>285</v>
      </c>
    </row>
    <row r="264" spans="1:19" x14ac:dyDescent="0.35">
      <c r="A264" s="295">
        <v>1</v>
      </c>
      <c r="B264" s="296" t="s">
        <v>465</v>
      </c>
      <c r="C264" s="301" t="s">
        <v>394</v>
      </c>
      <c r="D264" s="297">
        <f t="shared" ref="D264:E271" si="31">F264+H264+J264+L264+N264+P264+R264</f>
        <v>22</v>
      </c>
      <c r="E264" s="297">
        <f t="shared" si="31"/>
        <v>403</v>
      </c>
      <c r="F264" s="297">
        <v>7</v>
      </c>
      <c r="G264" s="297">
        <v>129</v>
      </c>
      <c r="H264" s="297">
        <v>3</v>
      </c>
      <c r="I264" s="297">
        <v>56</v>
      </c>
      <c r="J264" s="298">
        <v>5</v>
      </c>
      <c r="K264" s="298">
        <v>88</v>
      </c>
      <c r="L264" s="298">
        <v>2</v>
      </c>
      <c r="M264" s="298">
        <v>35</v>
      </c>
      <c r="N264" s="298">
        <v>3</v>
      </c>
      <c r="O264" s="298">
        <v>56</v>
      </c>
      <c r="P264" s="298">
        <v>1</v>
      </c>
      <c r="Q264" s="298">
        <v>19</v>
      </c>
      <c r="R264" s="298">
        <v>1</v>
      </c>
      <c r="S264" s="298">
        <v>20</v>
      </c>
    </row>
    <row r="265" spans="1:19" x14ac:dyDescent="0.35">
      <c r="A265" s="295">
        <v>2</v>
      </c>
      <c r="B265" s="300" t="s">
        <v>466</v>
      </c>
      <c r="C265" s="301" t="s">
        <v>394</v>
      </c>
      <c r="D265" s="297">
        <f t="shared" si="31"/>
        <v>13</v>
      </c>
      <c r="E265" s="297">
        <f t="shared" si="31"/>
        <v>340</v>
      </c>
      <c r="F265" s="297">
        <v>1</v>
      </c>
      <c r="G265" s="297">
        <v>30</v>
      </c>
      <c r="H265" s="297">
        <v>1</v>
      </c>
      <c r="I265" s="297">
        <v>31</v>
      </c>
      <c r="J265" s="297">
        <v>2</v>
      </c>
      <c r="K265" s="297">
        <v>53</v>
      </c>
      <c r="L265" s="297">
        <v>3</v>
      </c>
      <c r="M265" s="297">
        <v>76</v>
      </c>
      <c r="N265" s="297">
        <v>4</v>
      </c>
      <c r="O265" s="297">
        <v>101</v>
      </c>
      <c r="P265" s="297">
        <v>2</v>
      </c>
      <c r="Q265" s="297">
        <v>49</v>
      </c>
      <c r="R265" s="297">
        <v>0</v>
      </c>
      <c r="S265" s="297">
        <v>0</v>
      </c>
    </row>
    <row r="266" spans="1:19" x14ac:dyDescent="0.35">
      <c r="A266" s="295">
        <v>3</v>
      </c>
      <c r="B266" s="300" t="s">
        <v>309</v>
      </c>
      <c r="C266" s="301" t="s">
        <v>394</v>
      </c>
      <c r="D266" s="297">
        <f t="shared" si="31"/>
        <v>9</v>
      </c>
      <c r="E266" s="297">
        <f t="shared" si="31"/>
        <v>249</v>
      </c>
      <c r="F266" s="297">
        <v>1</v>
      </c>
      <c r="G266" s="297">
        <v>31</v>
      </c>
      <c r="H266" s="297">
        <v>1</v>
      </c>
      <c r="I266" s="297">
        <v>26</v>
      </c>
      <c r="J266" s="297">
        <v>3</v>
      </c>
      <c r="K266" s="297">
        <v>80</v>
      </c>
      <c r="L266" s="297">
        <v>2</v>
      </c>
      <c r="M266" s="297">
        <v>59</v>
      </c>
      <c r="N266" s="297">
        <v>1</v>
      </c>
      <c r="O266" s="297">
        <v>26</v>
      </c>
      <c r="P266" s="297">
        <v>1</v>
      </c>
      <c r="Q266" s="297">
        <v>27</v>
      </c>
      <c r="R266" s="297">
        <v>0</v>
      </c>
      <c r="S266" s="297">
        <v>0</v>
      </c>
    </row>
    <row r="267" spans="1:19" x14ac:dyDescent="0.35">
      <c r="A267" s="295">
        <v>4</v>
      </c>
      <c r="B267" s="300" t="s">
        <v>328</v>
      </c>
      <c r="C267" s="301" t="s">
        <v>394</v>
      </c>
      <c r="D267" s="297">
        <f t="shared" si="31"/>
        <v>25</v>
      </c>
      <c r="E267" s="297">
        <f t="shared" si="31"/>
        <v>493</v>
      </c>
      <c r="F267" s="297">
        <v>2</v>
      </c>
      <c r="G267" s="297">
        <v>41</v>
      </c>
      <c r="H267" s="297">
        <v>2</v>
      </c>
      <c r="I267" s="297">
        <v>40</v>
      </c>
      <c r="J267" s="297">
        <v>2</v>
      </c>
      <c r="K267" s="297">
        <v>40</v>
      </c>
      <c r="L267" s="297">
        <v>2</v>
      </c>
      <c r="M267" s="297">
        <v>43</v>
      </c>
      <c r="N267" s="297">
        <v>4</v>
      </c>
      <c r="O267" s="297">
        <v>77</v>
      </c>
      <c r="P267" s="297">
        <v>6</v>
      </c>
      <c r="Q267" s="297">
        <v>117</v>
      </c>
      <c r="R267" s="297">
        <v>7</v>
      </c>
      <c r="S267" s="297">
        <v>135</v>
      </c>
    </row>
    <row r="268" spans="1:19" x14ac:dyDescent="0.35">
      <c r="A268" s="295">
        <v>5</v>
      </c>
      <c r="B268" s="300" t="s">
        <v>467</v>
      </c>
      <c r="C268" s="301" t="s">
        <v>394</v>
      </c>
      <c r="D268" s="297">
        <f t="shared" si="31"/>
        <v>4</v>
      </c>
      <c r="E268" s="297">
        <f t="shared" si="31"/>
        <v>86</v>
      </c>
      <c r="F268" s="297">
        <v>0</v>
      </c>
      <c r="G268" s="297">
        <v>0</v>
      </c>
      <c r="H268" s="297">
        <v>0</v>
      </c>
      <c r="I268" s="297">
        <v>0</v>
      </c>
      <c r="J268" s="297">
        <v>0</v>
      </c>
      <c r="K268" s="297">
        <v>0</v>
      </c>
      <c r="L268" s="297">
        <v>0</v>
      </c>
      <c r="M268" s="297">
        <v>0</v>
      </c>
      <c r="N268" s="297">
        <v>0</v>
      </c>
      <c r="O268" s="297">
        <v>0</v>
      </c>
      <c r="P268" s="297">
        <v>2</v>
      </c>
      <c r="Q268" s="297">
        <v>45</v>
      </c>
      <c r="R268" s="297">
        <v>2</v>
      </c>
      <c r="S268" s="297">
        <v>41</v>
      </c>
    </row>
    <row r="269" spans="1:19" x14ac:dyDescent="0.35">
      <c r="A269" s="295">
        <v>6</v>
      </c>
      <c r="B269" s="299" t="s">
        <v>468</v>
      </c>
      <c r="C269" s="301" t="s">
        <v>394</v>
      </c>
      <c r="D269" s="297">
        <f t="shared" si="31"/>
        <v>4</v>
      </c>
      <c r="E269" s="297">
        <f t="shared" si="31"/>
        <v>79</v>
      </c>
      <c r="F269" s="297">
        <v>0</v>
      </c>
      <c r="G269" s="297">
        <v>0</v>
      </c>
      <c r="H269" s="297">
        <v>0</v>
      </c>
      <c r="I269" s="297">
        <v>0</v>
      </c>
      <c r="J269" s="297">
        <v>0</v>
      </c>
      <c r="K269" s="297">
        <v>0</v>
      </c>
      <c r="L269" s="297">
        <v>0</v>
      </c>
      <c r="M269" s="297">
        <v>0</v>
      </c>
      <c r="N269" s="297">
        <v>1</v>
      </c>
      <c r="O269" s="297">
        <v>19</v>
      </c>
      <c r="P269" s="297">
        <v>1</v>
      </c>
      <c r="Q269" s="297">
        <v>19</v>
      </c>
      <c r="R269" s="297">
        <v>2</v>
      </c>
      <c r="S269" s="297">
        <v>41</v>
      </c>
    </row>
    <row r="270" spans="1:19" x14ac:dyDescent="0.35">
      <c r="A270" s="295">
        <v>7</v>
      </c>
      <c r="B270" s="300" t="s">
        <v>469</v>
      </c>
      <c r="C270" s="301" t="s">
        <v>394</v>
      </c>
      <c r="D270" s="297">
        <f t="shared" si="31"/>
        <v>16</v>
      </c>
      <c r="E270" s="297">
        <f t="shared" si="31"/>
        <v>242</v>
      </c>
      <c r="F270" s="297">
        <v>1</v>
      </c>
      <c r="G270" s="297">
        <v>16</v>
      </c>
      <c r="H270" s="297"/>
      <c r="I270" s="297"/>
      <c r="J270" s="297"/>
      <c r="K270" s="297"/>
      <c r="L270" s="297">
        <v>2</v>
      </c>
      <c r="M270" s="297">
        <v>29</v>
      </c>
      <c r="N270" s="297">
        <v>5</v>
      </c>
      <c r="O270" s="297">
        <v>74</v>
      </c>
      <c r="P270" s="297">
        <v>5</v>
      </c>
      <c r="Q270" s="297">
        <v>75</v>
      </c>
      <c r="R270" s="297">
        <v>3</v>
      </c>
      <c r="S270" s="297">
        <v>48</v>
      </c>
    </row>
    <row r="271" spans="1:19" x14ac:dyDescent="0.35">
      <c r="A271" s="295">
        <v>8</v>
      </c>
      <c r="B271" s="300" t="s">
        <v>470</v>
      </c>
      <c r="C271" s="301" t="s">
        <v>394</v>
      </c>
      <c r="D271" s="297">
        <f t="shared" si="31"/>
        <v>16</v>
      </c>
      <c r="E271" s="297">
        <f t="shared" si="31"/>
        <v>450</v>
      </c>
      <c r="F271" s="297">
        <v>2</v>
      </c>
      <c r="G271" s="297">
        <v>63</v>
      </c>
      <c r="H271" s="297">
        <v>4</v>
      </c>
      <c r="I271" s="297">
        <v>113</v>
      </c>
      <c r="J271" s="297">
        <v>3</v>
      </c>
      <c r="K271" s="297">
        <v>81</v>
      </c>
      <c r="L271" s="297">
        <v>2</v>
      </c>
      <c r="M271" s="297">
        <v>56</v>
      </c>
      <c r="N271" s="297">
        <v>5</v>
      </c>
      <c r="O271" s="297">
        <v>137</v>
      </c>
      <c r="P271" s="297">
        <v>0</v>
      </c>
      <c r="Q271" s="297">
        <v>0</v>
      </c>
      <c r="R271" s="297">
        <v>0</v>
      </c>
      <c r="S271" s="297">
        <v>0</v>
      </c>
    </row>
    <row r="272" spans="1:19" x14ac:dyDescent="0.35">
      <c r="A272" s="338"/>
      <c r="B272" s="339"/>
      <c r="C272" s="340"/>
      <c r="D272" s="341"/>
      <c r="E272" s="341"/>
      <c r="F272" s="341"/>
      <c r="G272" s="341"/>
      <c r="H272" s="341"/>
      <c r="I272" s="341"/>
      <c r="J272" s="341"/>
      <c r="K272" s="341"/>
      <c r="L272" s="341"/>
      <c r="M272" s="341"/>
      <c r="N272" s="341"/>
      <c r="O272" s="341"/>
      <c r="P272" s="341"/>
      <c r="Q272" s="341"/>
      <c r="R272" s="341"/>
      <c r="S272" s="341"/>
    </row>
    <row r="273" spans="2:5" x14ac:dyDescent="0.35">
      <c r="C273" s="344" t="s">
        <v>471</v>
      </c>
      <c r="D273" s="344"/>
    </row>
    <row r="274" spans="2:5" x14ac:dyDescent="0.35">
      <c r="C274" s="302" t="s">
        <v>385</v>
      </c>
      <c r="D274" s="302" t="s">
        <v>472</v>
      </c>
    </row>
    <row r="275" spans="2:5" x14ac:dyDescent="0.35">
      <c r="B275" s="335"/>
      <c r="C275" s="332" t="s">
        <v>104</v>
      </c>
      <c r="D275" s="342">
        <f>SUMIF($C$8:$C$271,C275,$E$8:$E$271)</f>
        <v>8510</v>
      </c>
      <c r="E275" s="336"/>
    </row>
    <row r="276" spans="2:5" x14ac:dyDescent="0.35">
      <c r="B276" s="280"/>
      <c r="C276" s="332" t="s">
        <v>105</v>
      </c>
      <c r="D276" s="342">
        <f t="shared" ref="D276:D278" si="32">SUMIF($C$8:$C$271,C276,$E$8:$E$271)</f>
        <v>8745</v>
      </c>
      <c r="E276" s="336"/>
    </row>
    <row r="277" spans="2:5" x14ac:dyDescent="0.35">
      <c r="B277" s="280"/>
      <c r="C277" s="332" t="s">
        <v>393</v>
      </c>
      <c r="D277" s="342">
        <f t="shared" si="32"/>
        <v>23071</v>
      </c>
    </row>
    <row r="278" spans="2:5" x14ac:dyDescent="0.35">
      <c r="B278" s="337"/>
      <c r="C278" s="296" t="s">
        <v>394</v>
      </c>
      <c r="D278" s="342">
        <f t="shared" si="32"/>
        <v>25070</v>
      </c>
    </row>
    <row r="279" spans="2:5" x14ac:dyDescent="0.35">
      <c r="C279" s="302" t="s">
        <v>473</v>
      </c>
      <c r="D279" s="343">
        <f>SUM(D275:D278)</f>
        <v>65396</v>
      </c>
    </row>
  </sheetData>
  <mergeCells count="15">
    <mergeCell ref="C273:D273"/>
    <mergeCell ref="L5:M5"/>
    <mergeCell ref="N5:O5"/>
    <mergeCell ref="P5:Q5"/>
    <mergeCell ref="R5:S5"/>
    <mergeCell ref="R1:S1"/>
    <mergeCell ref="A2:S2"/>
    <mergeCell ref="A3:S3"/>
    <mergeCell ref="A5:A6"/>
    <mergeCell ref="B5:B6"/>
    <mergeCell ref="C5:C6"/>
    <mergeCell ref="D5:E5"/>
    <mergeCell ref="F5:G5"/>
    <mergeCell ref="H5:I5"/>
    <mergeCell ref="J5:K5"/>
  </mergeCells>
  <printOptions horizontalCentered="1"/>
  <pageMargins left="0.31496062992125984" right="0.2" top="0.48" bottom="0.45" header="0.33" footer="0.31496062992125984"/>
  <pageSetup paperSize="9" scale="61" fitToHeight="6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3"/>
  <sheetViews>
    <sheetView topLeftCell="A3" zoomScale="85" zoomScaleNormal="85" workbookViewId="0">
      <selection activeCell="H6" sqref="H6"/>
    </sheetView>
  </sheetViews>
  <sheetFormatPr defaultColWidth="8.90625" defaultRowHeight="16.8" x14ac:dyDescent="0.3"/>
  <cols>
    <col min="1" max="1" width="5.6328125" style="92" customWidth="1"/>
    <col min="2" max="2" width="43.36328125" style="29" customWidth="1"/>
    <col min="3" max="3" width="7.1796875" style="29" bestFit="1" customWidth="1"/>
    <col min="4" max="4" width="10.08984375" style="29" customWidth="1"/>
    <col min="5" max="5" width="7.1796875" style="29" bestFit="1" customWidth="1"/>
    <col min="6" max="6" width="8.6328125" style="29" bestFit="1" customWidth="1"/>
    <col min="7" max="7" width="7.1796875" style="29" bestFit="1" customWidth="1"/>
    <col min="8" max="8" width="8.6328125" style="29" bestFit="1" customWidth="1"/>
    <col min="9" max="9" width="7.1796875" style="29" bestFit="1" customWidth="1"/>
    <col min="10" max="10" width="8.6328125" style="29" bestFit="1" customWidth="1"/>
    <col min="11" max="11" width="7.1796875" style="29" bestFit="1" customWidth="1"/>
    <col min="12" max="12" width="8.6328125" style="29" bestFit="1" customWidth="1"/>
    <col min="13" max="13" width="7.1796875" style="29" bestFit="1" customWidth="1"/>
    <col min="14" max="14" width="8.6328125" style="29" bestFit="1" customWidth="1"/>
    <col min="15" max="15" width="7.1796875" style="29" bestFit="1" customWidth="1"/>
    <col min="16" max="16" width="8.6328125" style="29" bestFit="1" customWidth="1"/>
    <col min="17" max="17" width="7.1796875" style="29" bestFit="1" customWidth="1"/>
    <col min="18" max="18" width="8.6328125" style="29" bestFit="1" customWidth="1"/>
    <col min="19" max="16384" width="8.90625" style="29"/>
  </cols>
  <sheetData>
    <row r="1" spans="1:18" x14ac:dyDescent="0.3">
      <c r="Q1" s="217" t="s">
        <v>508</v>
      </c>
      <c r="R1" s="217"/>
    </row>
    <row r="2" spans="1:18" ht="34.5" customHeight="1" x14ac:dyDescent="0.3">
      <c r="A2" s="227" t="s">
        <v>476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</row>
    <row r="3" spans="1:18" x14ac:dyDescent="0.3">
      <c r="A3" s="219" t="s">
        <v>559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</row>
    <row r="4" spans="1:18" ht="25.2" customHeight="1" x14ac:dyDescent="0.3">
      <c r="P4" s="93"/>
      <c r="Q4" s="93"/>
      <c r="R4" s="93"/>
    </row>
    <row r="5" spans="1:18" ht="25.5" customHeight="1" x14ac:dyDescent="0.3">
      <c r="A5" s="226" t="s">
        <v>108</v>
      </c>
      <c r="B5" s="226" t="s">
        <v>477</v>
      </c>
      <c r="C5" s="228" t="s">
        <v>478</v>
      </c>
      <c r="D5" s="229"/>
      <c r="E5" s="226" t="s">
        <v>157</v>
      </c>
      <c r="F5" s="226"/>
      <c r="G5" s="226" t="s">
        <v>158</v>
      </c>
      <c r="H5" s="226"/>
      <c r="I5" s="226" t="s">
        <v>159</v>
      </c>
      <c r="J5" s="226"/>
      <c r="K5" s="226" t="s">
        <v>160</v>
      </c>
      <c r="L5" s="226"/>
      <c r="M5" s="226" t="s">
        <v>161</v>
      </c>
      <c r="N5" s="226"/>
      <c r="O5" s="226" t="s">
        <v>162</v>
      </c>
      <c r="P5" s="226"/>
      <c r="Q5" s="226" t="s">
        <v>163</v>
      </c>
      <c r="R5" s="226"/>
    </row>
    <row r="6" spans="1:18" ht="44.25" customHeight="1" x14ac:dyDescent="0.3">
      <c r="A6" s="226"/>
      <c r="B6" s="226"/>
      <c r="C6" s="30" t="s">
        <v>479</v>
      </c>
      <c r="D6" s="94" t="s">
        <v>480</v>
      </c>
      <c r="E6" s="30" t="s">
        <v>479</v>
      </c>
      <c r="F6" s="94" t="s">
        <v>480</v>
      </c>
      <c r="G6" s="30" t="s">
        <v>479</v>
      </c>
      <c r="H6" s="94" t="s">
        <v>480</v>
      </c>
      <c r="I6" s="30" t="s">
        <v>479</v>
      </c>
      <c r="J6" s="94" t="s">
        <v>480</v>
      </c>
      <c r="K6" s="30" t="s">
        <v>479</v>
      </c>
      <c r="L6" s="94" t="s">
        <v>480</v>
      </c>
      <c r="M6" s="30" t="s">
        <v>479</v>
      </c>
      <c r="N6" s="94" t="s">
        <v>480</v>
      </c>
      <c r="O6" s="30" t="s">
        <v>479</v>
      </c>
      <c r="P6" s="94" t="s">
        <v>480</v>
      </c>
      <c r="Q6" s="30" t="s">
        <v>479</v>
      </c>
      <c r="R6" s="94" t="s">
        <v>480</v>
      </c>
    </row>
    <row r="7" spans="1:18" ht="39" customHeight="1" x14ac:dyDescent="0.3">
      <c r="A7" s="95"/>
      <c r="B7" s="95" t="s">
        <v>165</v>
      </c>
      <c r="C7" s="96">
        <f>C8+C15+C21+C24+C26+C28+C10+C12</f>
        <v>2709</v>
      </c>
      <c r="D7" s="96">
        <f t="shared" ref="D7:R7" si="0">D8+D15+D21+D24+D26+D28+D10+D12</f>
        <v>230604</v>
      </c>
      <c r="E7" s="96">
        <f t="shared" si="0"/>
        <v>366</v>
      </c>
      <c r="F7" s="96">
        <f t="shared" si="0"/>
        <v>24016</v>
      </c>
      <c r="G7" s="96">
        <f t="shared" si="0"/>
        <v>389</v>
      </c>
      <c r="H7" s="96">
        <f t="shared" si="0"/>
        <v>28306</v>
      </c>
      <c r="I7" s="96">
        <f t="shared" si="0"/>
        <v>363</v>
      </c>
      <c r="J7" s="96">
        <f t="shared" si="0"/>
        <v>19789</v>
      </c>
      <c r="K7" s="96">
        <f t="shared" si="0"/>
        <v>374</v>
      </c>
      <c r="L7" s="96">
        <f t="shared" si="0"/>
        <v>38031</v>
      </c>
      <c r="M7" s="96">
        <f t="shared" si="0"/>
        <v>415</v>
      </c>
      <c r="N7" s="96">
        <f t="shared" si="0"/>
        <v>40295</v>
      </c>
      <c r="O7" s="96">
        <f t="shared" si="0"/>
        <v>393</v>
      </c>
      <c r="P7" s="96">
        <f t="shared" si="0"/>
        <v>39180</v>
      </c>
      <c r="Q7" s="96">
        <f t="shared" si="0"/>
        <v>409</v>
      </c>
      <c r="R7" s="96">
        <f t="shared" si="0"/>
        <v>40987</v>
      </c>
    </row>
    <row r="8" spans="1:18" s="129" customFormat="1" ht="35.25" customHeight="1" x14ac:dyDescent="0.35">
      <c r="A8" s="30" t="s">
        <v>63</v>
      </c>
      <c r="B8" s="35" t="s">
        <v>166</v>
      </c>
      <c r="C8" s="97">
        <f>C9</f>
        <v>201</v>
      </c>
      <c r="D8" s="97">
        <f>D9</f>
        <v>17400</v>
      </c>
      <c r="E8" s="103">
        <f>E9</f>
        <v>0</v>
      </c>
      <c r="F8" s="103">
        <f t="shared" ref="F8:R8" si="1">F9</f>
        <v>0</v>
      </c>
      <c r="G8" s="103">
        <f t="shared" si="1"/>
        <v>41</v>
      </c>
      <c r="H8" s="103">
        <f t="shared" si="1"/>
        <v>2000</v>
      </c>
      <c r="I8" s="103">
        <f t="shared" si="1"/>
        <v>24</v>
      </c>
      <c r="J8" s="103">
        <f t="shared" si="1"/>
        <v>2200</v>
      </c>
      <c r="K8" s="103">
        <f t="shared" si="1"/>
        <v>35</v>
      </c>
      <c r="L8" s="103">
        <f t="shared" si="1"/>
        <v>3000</v>
      </c>
      <c r="M8" s="103">
        <f t="shared" si="1"/>
        <v>37</v>
      </c>
      <c r="N8" s="103">
        <f t="shared" si="1"/>
        <v>3500</v>
      </c>
      <c r="O8" s="103">
        <f t="shared" si="1"/>
        <v>32</v>
      </c>
      <c r="P8" s="103">
        <f t="shared" si="1"/>
        <v>3200</v>
      </c>
      <c r="Q8" s="103">
        <f t="shared" si="1"/>
        <v>32</v>
      </c>
      <c r="R8" s="103">
        <f t="shared" si="1"/>
        <v>3500</v>
      </c>
    </row>
    <row r="9" spans="1:18" ht="46.5" customHeight="1" x14ac:dyDescent="0.3">
      <c r="A9" s="98">
        <v>1</v>
      </c>
      <c r="B9" s="61" t="s">
        <v>481</v>
      </c>
      <c r="C9" s="99">
        <f>E9+G9+I9+K9+M9+O9+Q9</f>
        <v>201</v>
      </c>
      <c r="D9" s="99">
        <f>F9+H9+J9+L9+N9+P9+R9</f>
        <v>17400</v>
      </c>
      <c r="E9" s="100">
        <v>0</v>
      </c>
      <c r="F9" s="100">
        <v>0</v>
      </c>
      <c r="G9" s="100">
        <v>41</v>
      </c>
      <c r="H9" s="100">
        <v>2000</v>
      </c>
      <c r="I9" s="100">
        <v>24</v>
      </c>
      <c r="J9" s="100">
        <v>2200</v>
      </c>
      <c r="K9" s="100">
        <v>35</v>
      </c>
      <c r="L9" s="100">
        <v>3000</v>
      </c>
      <c r="M9" s="100">
        <v>37</v>
      </c>
      <c r="N9" s="100">
        <v>3500</v>
      </c>
      <c r="O9" s="100">
        <v>32</v>
      </c>
      <c r="P9" s="100">
        <v>3200</v>
      </c>
      <c r="Q9" s="100">
        <v>32</v>
      </c>
      <c r="R9" s="100">
        <v>3500</v>
      </c>
    </row>
    <row r="10" spans="1:18" ht="26.25" customHeight="1" x14ac:dyDescent="0.3">
      <c r="A10" s="30" t="s">
        <v>52</v>
      </c>
      <c r="B10" s="41" t="s">
        <v>169</v>
      </c>
      <c r="C10" s="101">
        <f>C11</f>
        <v>420</v>
      </c>
      <c r="D10" s="101">
        <f>D11</f>
        <v>21000</v>
      </c>
      <c r="E10" s="102">
        <f>E11</f>
        <v>60</v>
      </c>
      <c r="F10" s="102">
        <f t="shared" ref="F10:R10" si="2">F11</f>
        <v>3000</v>
      </c>
      <c r="G10" s="102">
        <f t="shared" si="2"/>
        <v>60</v>
      </c>
      <c r="H10" s="102">
        <f t="shared" si="2"/>
        <v>3000</v>
      </c>
      <c r="I10" s="102">
        <f t="shared" si="2"/>
        <v>60</v>
      </c>
      <c r="J10" s="102">
        <f t="shared" si="2"/>
        <v>3000</v>
      </c>
      <c r="K10" s="102">
        <f t="shared" si="2"/>
        <v>60</v>
      </c>
      <c r="L10" s="102">
        <f t="shared" si="2"/>
        <v>3000</v>
      </c>
      <c r="M10" s="102">
        <f t="shared" si="2"/>
        <v>60</v>
      </c>
      <c r="N10" s="102">
        <f t="shared" si="2"/>
        <v>3000</v>
      </c>
      <c r="O10" s="102">
        <f t="shared" si="2"/>
        <v>60</v>
      </c>
      <c r="P10" s="102">
        <f t="shared" si="2"/>
        <v>3000</v>
      </c>
      <c r="Q10" s="102">
        <f t="shared" si="2"/>
        <v>60</v>
      </c>
      <c r="R10" s="102">
        <f t="shared" si="2"/>
        <v>3000</v>
      </c>
    </row>
    <row r="11" spans="1:18" s="52" customFormat="1" ht="28.5" customHeight="1" x14ac:dyDescent="0.35">
      <c r="A11" s="98">
        <v>1</v>
      </c>
      <c r="B11" s="126" t="s">
        <v>482</v>
      </c>
      <c r="C11" s="99">
        <f t="shared" ref="C11:D33" si="3">E11+G11+I11+K11+M11+O11+Q11</f>
        <v>420</v>
      </c>
      <c r="D11" s="99">
        <f t="shared" si="3"/>
        <v>21000</v>
      </c>
      <c r="E11" s="126">
        <v>60</v>
      </c>
      <c r="F11" s="127">
        <v>3000</v>
      </c>
      <c r="G11" s="126">
        <v>60</v>
      </c>
      <c r="H11" s="127">
        <v>3000</v>
      </c>
      <c r="I11" s="126">
        <v>60</v>
      </c>
      <c r="J11" s="127">
        <v>3000</v>
      </c>
      <c r="K11" s="126">
        <v>60</v>
      </c>
      <c r="L11" s="127">
        <v>3000</v>
      </c>
      <c r="M11" s="126">
        <v>60</v>
      </c>
      <c r="N11" s="127">
        <v>3000</v>
      </c>
      <c r="O11" s="126">
        <v>60</v>
      </c>
      <c r="P11" s="127">
        <v>3000</v>
      </c>
      <c r="Q11" s="126">
        <v>60</v>
      </c>
      <c r="R11" s="127">
        <v>3000</v>
      </c>
    </row>
    <row r="12" spans="1:18" ht="59.25" customHeight="1" x14ac:dyDescent="0.3">
      <c r="A12" s="30" t="s">
        <v>48</v>
      </c>
      <c r="B12" s="107" t="s">
        <v>496</v>
      </c>
      <c r="C12" s="101">
        <f>C13+C14</f>
        <v>892</v>
      </c>
      <c r="D12" s="101">
        <f t="shared" ref="D12:R12" si="4">D13+D14</f>
        <v>127172</v>
      </c>
      <c r="E12" s="101">
        <f t="shared" si="4"/>
        <v>135</v>
      </c>
      <c r="F12" s="101">
        <f t="shared" si="4"/>
        <v>13193</v>
      </c>
      <c r="G12" s="101">
        <f t="shared" si="4"/>
        <v>122</v>
      </c>
      <c r="H12" s="101">
        <f t="shared" si="4"/>
        <v>15320</v>
      </c>
      <c r="I12" s="101">
        <f t="shared" si="4"/>
        <v>111</v>
      </c>
      <c r="J12" s="101">
        <f t="shared" si="4"/>
        <v>5643</v>
      </c>
      <c r="K12" s="101">
        <f t="shared" si="4"/>
        <v>107</v>
      </c>
      <c r="L12" s="101">
        <f t="shared" si="4"/>
        <v>22801</v>
      </c>
      <c r="M12" s="101">
        <f t="shared" si="4"/>
        <v>145</v>
      </c>
      <c r="N12" s="101">
        <f t="shared" si="4"/>
        <v>23598</v>
      </c>
      <c r="O12" s="101">
        <f t="shared" si="4"/>
        <v>131</v>
      </c>
      <c r="P12" s="101">
        <f t="shared" si="4"/>
        <v>22589</v>
      </c>
      <c r="Q12" s="101">
        <f t="shared" si="4"/>
        <v>141</v>
      </c>
      <c r="R12" s="101">
        <f t="shared" si="4"/>
        <v>24028</v>
      </c>
    </row>
    <row r="13" spans="1:18" ht="42" customHeight="1" x14ac:dyDescent="0.3">
      <c r="A13" s="98">
        <v>1</v>
      </c>
      <c r="B13" s="108" t="s">
        <v>502</v>
      </c>
      <c r="C13" s="105">
        <f>E13+G13+I13+K13+M13+O13+Q13</f>
        <v>798</v>
      </c>
      <c r="D13" s="54">
        <f>F13+H13+J13+L13+N13+P13+R13</f>
        <v>119926</v>
      </c>
      <c r="E13" s="105">
        <v>125</v>
      </c>
      <c r="F13" s="54">
        <v>12483</v>
      </c>
      <c r="G13" s="105">
        <v>109</v>
      </c>
      <c r="H13" s="54">
        <v>14450</v>
      </c>
      <c r="I13" s="105">
        <v>87</v>
      </c>
      <c r="J13" s="54">
        <v>4651</v>
      </c>
      <c r="K13" s="105">
        <v>99</v>
      </c>
      <c r="L13" s="54">
        <v>21790</v>
      </c>
      <c r="M13" s="105">
        <v>134</v>
      </c>
      <c r="N13" s="54">
        <v>22469</v>
      </c>
      <c r="O13" s="105">
        <v>118</v>
      </c>
      <c r="P13" s="54">
        <v>21432</v>
      </c>
      <c r="Q13" s="105">
        <v>126</v>
      </c>
      <c r="R13" s="54">
        <v>22651</v>
      </c>
    </row>
    <row r="14" spans="1:18" ht="42" customHeight="1" x14ac:dyDescent="0.3">
      <c r="A14" s="98">
        <v>2</v>
      </c>
      <c r="B14" s="108" t="s">
        <v>503</v>
      </c>
      <c r="C14" s="105">
        <f>E14+G14+I14+K14+M14+O14+Q14</f>
        <v>94</v>
      </c>
      <c r="D14" s="54">
        <f>F14+H14+J14+L14+N14+P14+R14</f>
        <v>7246</v>
      </c>
      <c r="E14" s="105">
        <v>10</v>
      </c>
      <c r="F14" s="105">
        <v>710</v>
      </c>
      <c r="G14" s="105">
        <v>13</v>
      </c>
      <c r="H14" s="105">
        <v>870</v>
      </c>
      <c r="I14" s="105">
        <v>24</v>
      </c>
      <c r="J14" s="105">
        <v>992</v>
      </c>
      <c r="K14" s="105">
        <v>8</v>
      </c>
      <c r="L14" s="105">
        <v>1011</v>
      </c>
      <c r="M14" s="105">
        <v>11</v>
      </c>
      <c r="N14" s="105">
        <v>1129</v>
      </c>
      <c r="O14" s="105">
        <v>13</v>
      </c>
      <c r="P14" s="105">
        <v>1157</v>
      </c>
      <c r="Q14" s="105">
        <v>15</v>
      </c>
      <c r="R14" s="105">
        <v>1377</v>
      </c>
    </row>
    <row r="15" spans="1:18" s="91" customFormat="1" ht="32.4" customHeight="1" x14ac:dyDescent="0.3">
      <c r="A15" s="30" t="s">
        <v>45</v>
      </c>
      <c r="B15" s="35" t="s">
        <v>179</v>
      </c>
      <c r="C15" s="101">
        <f>C16+C17+C18+C19+C20</f>
        <v>980</v>
      </c>
      <c r="D15" s="101">
        <f>D16+D17+D18+D19+D20</f>
        <v>43550</v>
      </c>
      <c r="E15" s="103">
        <f>SUM(E16:E20)</f>
        <v>140</v>
      </c>
      <c r="F15" s="103">
        <f t="shared" ref="F15:R15" si="5">SUM(F16:F20)</f>
        <v>4950</v>
      </c>
      <c r="G15" s="103">
        <f t="shared" si="5"/>
        <v>140</v>
      </c>
      <c r="H15" s="103">
        <f t="shared" si="5"/>
        <v>5650</v>
      </c>
      <c r="I15" s="103">
        <f t="shared" si="5"/>
        <v>140</v>
      </c>
      <c r="J15" s="103">
        <f t="shared" si="5"/>
        <v>6150</v>
      </c>
      <c r="K15" s="103">
        <f t="shared" si="5"/>
        <v>140</v>
      </c>
      <c r="L15" s="103">
        <f t="shared" si="5"/>
        <v>6250</v>
      </c>
      <c r="M15" s="103">
        <f t="shared" si="5"/>
        <v>140</v>
      </c>
      <c r="N15" s="103">
        <f t="shared" si="5"/>
        <v>6850</v>
      </c>
      <c r="O15" s="103">
        <f t="shared" si="5"/>
        <v>140</v>
      </c>
      <c r="P15" s="103">
        <f t="shared" si="5"/>
        <v>6850</v>
      </c>
      <c r="Q15" s="103">
        <f t="shared" si="5"/>
        <v>140</v>
      </c>
      <c r="R15" s="103">
        <f t="shared" si="5"/>
        <v>6850</v>
      </c>
    </row>
    <row r="16" spans="1:18" s="52" customFormat="1" ht="56.25" customHeight="1" x14ac:dyDescent="0.35">
      <c r="A16" s="98">
        <v>1</v>
      </c>
      <c r="B16" s="56" t="s">
        <v>483</v>
      </c>
      <c r="C16" s="99">
        <f t="shared" si="3"/>
        <v>21</v>
      </c>
      <c r="D16" s="99">
        <f>F16+H16+J16+L16+N16+P16+R16</f>
        <v>28100</v>
      </c>
      <c r="E16" s="100">
        <v>3</v>
      </c>
      <c r="F16" s="104">
        <v>3000</v>
      </c>
      <c r="G16" s="100">
        <v>3</v>
      </c>
      <c r="H16" s="104">
        <v>3500</v>
      </c>
      <c r="I16" s="100">
        <v>3</v>
      </c>
      <c r="J16" s="104">
        <v>4000</v>
      </c>
      <c r="K16" s="100">
        <v>3</v>
      </c>
      <c r="L16" s="104">
        <v>4100</v>
      </c>
      <c r="M16" s="100">
        <v>3</v>
      </c>
      <c r="N16" s="104">
        <v>4500</v>
      </c>
      <c r="O16" s="100">
        <v>3</v>
      </c>
      <c r="P16" s="104">
        <v>4500</v>
      </c>
      <c r="Q16" s="100">
        <v>3</v>
      </c>
      <c r="R16" s="104">
        <v>4500</v>
      </c>
    </row>
    <row r="17" spans="1:18" s="52" customFormat="1" ht="42.75" customHeight="1" x14ac:dyDescent="0.35">
      <c r="A17" s="98">
        <v>2</v>
      </c>
      <c r="B17" s="56" t="s">
        <v>484</v>
      </c>
      <c r="C17" s="99">
        <f t="shared" si="3"/>
        <v>7</v>
      </c>
      <c r="D17" s="99">
        <f t="shared" si="3"/>
        <v>7400</v>
      </c>
      <c r="E17" s="100">
        <v>1</v>
      </c>
      <c r="F17" s="104">
        <v>800</v>
      </c>
      <c r="G17" s="100">
        <v>1</v>
      </c>
      <c r="H17" s="104">
        <v>1000</v>
      </c>
      <c r="I17" s="100">
        <v>1</v>
      </c>
      <c r="J17" s="104">
        <v>1000</v>
      </c>
      <c r="K17" s="100">
        <v>1</v>
      </c>
      <c r="L17" s="104">
        <v>1000</v>
      </c>
      <c r="M17" s="100">
        <v>1</v>
      </c>
      <c r="N17" s="104">
        <v>1200</v>
      </c>
      <c r="O17" s="100">
        <v>1</v>
      </c>
      <c r="P17" s="104">
        <v>1200</v>
      </c>
      <c r="Q17" s="100">
        <v>1</v>
      </c>
      <c r="R17" s="104">
        <v>1200</v>
      </c>
    </row>
    <row r="18" spans="1:18" s="52" customFormat="1" ht="58.5" customHeight="1" x14ac:dyDescent="0.35">
      <c r="A18" s="98">
        <v>3</v>
      </c>
      <c r="B18" s="56" t="s">
        <v>485</v>
      </c>
      <c r="C18" s="99">
        <f t="shared" si="3"/>
        <v>252</v>
      </c>
      <c r="D18" s="99">
        <f t="shared" si="3"/>
        <v>7000</v>
      </c>
      <c r="E18" s="100">
        <v>36</v>
      </c>
      <c r="F18" s="104">
        <v>1000</v>
      </c>
      <c r="G18" s="100">
        <v>36</v>
      </c>
      <c r="H18" s="104">
        <v>1000</v>
      </c>
      <c r="I18" s="100">
        <v>36</v>
      </c>
      <c r="J18" s="104">
        <v>1000</v>
      </c>
      <c r="K18" s="100">
        <v>36</v>
      </c>
      <c r="L18" s="104">
        <v>1000</v>
      </c>
      <c r="M18" s="100">
        <v>36</v>
      </c>
      <c r="N18" s="104">
        <v>1000</v>
      </c>
      <c r="O18" s="100">
        <v>36</v>
      </c>
      <c r="P18" s="104">
        <v>1000</v>
      </c>
      <c r="Q18" s="100">
        <v>36</v>
      </c>
      <c r="R18" s="104">
        <v>1000</v>
      </c>
    </row>
    <row r="19" spans="1:18" s="52" customFormat="1" ht="31.5" customHeight="1" x14ac:dyDescent="0.35">
      <c r="A19" s="98">
        <v>4</v>
      </c>
      <c r="B19" s="56" t="s">
        <v>486</v>
      </c>
      <c r="C19" s="99">
        <f t="shared" si="3"/>
        <v>350</v>
      </c>
      <c r="D19" s="99">
        <f t="shared" si="3"/>
        <v>700</v>
      </c>
      <c r="E19" s="100">
        <v>50</v>
      </c>
      <c r="F19" s="104">
        <v>100</v>
      </c>
      <c r="G19" s="100">
        <v>50</v>
      </c>
      <c r="H19" s="104">
        <v>100</v>
      </c>
      <c r="I19" s="100">
        <v>50</v>
      </c>
      <c r="J19" s="104">
        <v>100</v>
      </c>
      <c r="K19" s="100">
        <v>50</v>
      </c>
      <c r="L19" s="104">
        <v>100</v>
      </c>
      <c r="M19" s="100">
        <v>50</v>
      </c>
      <c r="N19" s="104">
        <v>100</v>
      </c>
      <c r="O19" s="100">
        <v>50</v>
      </c>
      <c r="P19" s="104">
        <v>100</v>
      </c>
      <c r="Q19" s="100">
        <v>50</v>
      </c>
      <c r="R19" s="104">
        <v>100</v>
      </c>
    </row>
    <row r="20" spans="1:18" s="52" customFormat="1" ht="33" customHeight="1" x14ac:dyDescent="0.35">
      <c r="A20" s="98">
        <v>5</v>
      </c>
      <c r="B20" s="56" t="s">
        <v>487</v>
      </c>
      <c r="C20" s="99">
        <f t="shared" si="3"/>
        <v>350</v>
      </c>
      <c r="D20" s="99">
        <f t="shared" si="3"/>
        <v>350</v>
      </c>
      <c r="E20" s="100">
        <v>50</v>
      </c>
      <c r="F20" s="104">
        <v>50</v>
      </c>
      <c r="G20" s="100">
        <v>50</v>
      </c>
      <c r="H20" s="104">
        <v>50</v>
      </c>
      <c r="I20" s="100">
        <v>50</v>
      </c>
      <c r="J20" s="104">
        <v>50</v>
      </c>
      <c r="K20" s="100">
        <v>50</v>
      </c>
      <c r="L20" s="104">
        <v>50</v>
      </c>
      <c r="M20" s="100">
        <v>50</v>
      </c>
      <c r="N20" s="104">
        <v>50</v>
      </c>
      <c r="O20" s="100">
        <v>50</v>
      </c>
      <c r="P20" s="104">
        <v>50</v>
      </c>
      <c r="Q20" s="100">
        <v>50</v>
      </c>
      <c r="R20" s="104">
        <v>50</v>
      </c>
    </row>
    <row r="21" spans="1:18" s="129" customFormat="1" ht="36.75" customHeight="1" x14ac:dyDescent="0.35">
      <c r="A21" s="30" t="s">
        <v>40</v>
      </c>
      <c r="B21" s="128" t="s">
        <v>185</v>
      </c>
      <c r="C21" s="101">
        <f>C22+C23</f>
        <v>97</v>
      </c>
      <c r="D21" s="101">
        <f>D22+D23</f>
        <v>11393</v>
      </c>
      <c r="E21" s="103">
        <f>E22+E23</f>
        <v>12</v>
      </c>
      <c r="F21" s="103">
        <f t="shared" ref="F21:R21" si="6">F22+F23</f>
        <v>1157</v>
      </c>
      <c r="G21" s="103">
        <f t="shared" si="6"/>
        <v>16</v>
      </c>
      <c r="H21" s="103">
        <f t="shared" si="6"/>
        <v>1209</v>
      </c>
      <c r="I21" s="103">
        <f t="shared" si="6"/>
        <v>16</v>
      </c>
      <c r="J21" s="103">
        <f t="shared" si="6"/>
        <v>1359</v>
      </c>
      <c r="K21" s="103">
        <f t="shared" si="6"/>
        <v>14</v>
      </c>
      <c r="L21" s="103">
        <f t="shared" si="6"/>
        <v>1828</v>
      </c>
      <c r="M21" s="103">
        <f t="shared" si="6"/>
        <v>13</v>
      </c>
      <c r="N21" s="103">
        <f t="shared" si="6"/>
        <v>1766</v>
      </c>
      <c r="O21" s="103">
        <f t="shared" si="6"/>
        <v>12</v>
      </c>
      <c r="P21" s="103">
        <f t="shared" si="6"/>
        <v>1985</v>
      </c>
      <c r="Q21" s="103">
        <f t="shared" si="6"/>
        <v>14</v>
      </c>
      <c r="R21" s="103">
        <f t="shared" si="6"/>
        <v>2089</v>
      </c>
    </row>
    <row r="22" spans="1:18" s="52" customFormat="1" ht="42" customHeight="1" x14ac:dyDescent="0.35">
      <c r="A22" s="98">
        <v>1</v>
      </c>
      <c r="B22" s="56" t="s">
        <v>488</v>
      </c>
      <c r="C22" s="99">
        <f t="shared" si="3"/>
        <v>95</v>
      </c>
      <c r="D22" s="99">
        <f t="shared" si="3"/>
        <v>11339</v>
      </c>
      <c r="E22" s="100">
        <v>12</v>
      </c>
      <c r="F22" s="100">
        <v>1157</v>
      </c>
      <c r="G22" s="100">
        <v>16</v>
      </c>
      <c r="H22" s="100">
        <v>1209</v>
      </c>
      <c r="I22" s="100">
        <v>16</v>
      </c>
      <c r="J22" s="100">
        <v>1359</v>
      </c>
      <c r="K22" s="100">
        <v>13</v>
      </c>
      <c r="L22" s="100">
        <v>1802</v>
      </c>
      <c r="M22" s="100">
        <v>12</v>
      </c>
      <c r="N22" s="100">
        <v>1738</v>
      </c>
      <c r="O22" s="100">
        <v>12</v>
      </c>
      <c r="P22" s="100">
        <v>1985</v>
      </c>
      <c r="Q22" s="100">
        <v>14</v>
      </c>
      <c r="R22" s="100">
        <v>2089</v>
      </c>
    </row>
    <row r="23" spans="1:18" s="52" customFormat="1" ht="33" customHeight="1" x14ac:dyDescent="0.35">
      <c r="A23" s="98">
        <v>2</v>
      </c>
      <c r="B23" s="56" t="s">
        <v>489</v>
      </c>
      <c r="C23" s="99">
        <f t="shared" si="3"/>
        <v>2</v>
      </c>
      <c r="D23" s="99">
        <f t="shared" si="3"/>
        <v>54</v>
      </c>
      <c r="E23" s="100"/>
      <c r="F23" s="100"/>
      <c r="G23" s="100"/>
      <c r="H23" s="100"/>
      <c r="I23" s="100"/>
      <c r="J23" s="100"/>
      <c r="K23" s="100">
        <v>1</v>
      </c>
      <c r="L23" s="100">
        <v>26</v>
      </c>
      <c r="M23" s="100">
        <v>1</v>
      </c>
      <c r="N23" s="100">
        <v>28</v>
      </c>
      <c r="O23" s="100"/>
      <c r="P23" s="100"/>
      <c r="Q23" s="100"/>
      <c r="R23" s="100"/>
    </row>
    <row r="24" spans="1:18" s="129" customFormat="1" ht="29.25" customHeight="1" x14ac:dyDescent="0.35">
      <c r="A24" s="30" t="s">
        <v>34</v>
      </c>
      <c r="B24" s="128" t="s">
        <v>191</v>
      </c>
      <c r="C24" s="101">
        <f t="shared" si="3"/>
        <v>97</v>
      </c>
      <c r="D24" s="101">
        <f t="shared" si="3"/>
        <v>3867</v>
      </c>
      <c r="E24" s="103">
        <f>E25</f>
        <v>16</v>
      </c>
      <c r="F24" s="103">
        <f t="shared" ref="F24:R24" si="7">F25</f>
        <v>574</v>
      </c>
      <c r="G24" s="103">
        <f t="shared" si="7"/>
        <v>7</v>
      </c>
      <c r="H24" s="103">
        <f t="shared" si="7"/>
        <v>375</v>
      </c>
      <c r="I24" s="103">
        <f t="shared" si="7"/>
        <v>9</v>
      </c>
      <c r="J24" s="103">
        <f t="shared" si="7"/>
        <v>415</v>
      </c>
      <c r="K24" s="103">
        <f t="shared" si="7"/>
        <v>15</v>
      </c>
      <c r="L24" s="103">
        <f t="shared" si="7"/>
        <v>620</v>
      </c>
      <c r="M24" s="103">
        <f t="shared" si="7"/>
        <v>17</v>
      </c>
      <c r="N24" s="103">
        <f t="shared" si="7"/>
        <v>631</v>
      </c>
      <c r="O24" s="103">
        <f t="shared" si="7"/>
        <v>15</v>
      </c>
      <c r="P24" s="103">
        <f t="shared" si="7"/>
        <v>580</v>
      </c>
      <c r="Q24" s="103">
        <f t="shared" si="7"/>
        <v>18</v>
      </c>
      <c r="R24" s="103">
        <f t="shared" si="7"/>
        <v>672</v>
      </c>
    </row>
    <row r="25" spans="1:18" s="52" customFormat="1" ht="30.75" customHeight="1" x14ac:dyDescent="0.35">
      <c r="A25" s="105">
        <v>1</v>
      </c>
      <c r="B25" s="56" t="s">
        <v>490</v>
      </c>
      <c r="C25" s="99">
        <f t="shared" si="3"/>
        <v>97</v>
      </c>
      <c r="D25" s="99">
        <f t="shared" si="3"/>
        <v>3867</v>
      </c>
      <c r="E25" s="100">
        <v>16</v>
      </c>
      <c r="F25" s="100">
        <f>70+45+25+20+60+25+20+37+65+25+30+45+40+30+37</f>
        <v>574</v>
      </c>
      <c r="G25" s="100">
        <v>7</v>
      </c>
      <c r="H25" s="100">
        <v>375</v>
      </c>
      <c r="I25" s="100">
        <v>9</v>
      </c>
      <c r="J25" s="100">
        <v>415</v>
      </c>
      <c r="K25" s="100">
        <v>15</v>
      </c>
      <c r="L25" s="100">
        <v>620</v>
      </c>
      <c r="M25" s="100">
        <v>17</v>
      </c>
      <c r="N25" s="100">
        <v>631</v>
      </c>
      <c r="O25" s="100">
        <v>15</v>
      </c>
      <c r="P25" s="100">
        <v>580</v>
      </c>
      <c r="Q25" s="100">
        <v>18</v>
      </c>
      <c r="R25" s="100">
        <v>672</v>
      </c>
    </row>
    <row r="26" spans="1:18" s="129" customFormat="1" ht="29.25" customHeight="1" x14ac:dyDescent="0.35">
      <c r="A26" s="106" t="s">
        <v>29</v>
      </c>
      <c r="B26" s="128" t="s">
        <v>430</v>
      </c>
      <c r="C26" s="101">
        <f t="shared" si="3"/>
        <v>1</v>
      </c>
      <c r="D26" s="101">
        <f t="shared" si="3"/>
        <v>110</v>
      </c>
      <c r="E26" s="103">
        <f>E27</f>
        <v>0</v>
      </c>
      <c r="F26" s="103">
        <f t="shared" ref="F26:R26" si="8">F27</f>
        <v>0</v>
      </c>
      <c r="G26" s="103">
        <f t="shared" si="8"/>
        <v>0</v>
      </c>
      <c r="H26" s="103">
        <f t="shared" si="8"/>
        <v>0</v>
      </c>
      <c r="I26" s="103">
        <f t="shared" si="8"/>
        <v>0</v>
      </c>
      <c r="J26" s="103">
        <f t="shared" si="8"/>
        <v>0</v>
      </c>
      <c r="K26" s="103">
        <f t="shared" si="8"/>
        <v>0</v>
      </c>
      <c r="L26" s="103">
        <f t="shared" si="8"/>
        <v>0</v>
      </c>
      <c r="M26" s="103">
        <f t="shared" si="8"/>
        <v>0</v>
      </c>
      <c r="N26" s="103">
        <f t="shared" si="8"/>
        <v>0</v>
      </c>
      <c r="O26" s="103">
        <f t="shared" si="8"/>
        <v>0</v>
      </c>
      <c r="P26" s="103">
        <f t="shared" si="8"/>
        <v>0</v>
      </c>
      <c r="Q26" s="103">
        <f t="shared" si="8"/>
        <v>1</v>
      </c>
      <c r="R26" s="103">
        <f t="shared" si="8"/>
        <v>110</v>
      </c>
    </row>
    <row r="27" spans="1:18" s="52" customFormat="1" ht="41.25" customHeight="1" x14ac:dyDescent="0.35">
      <c r="A27" s="105">
        <v>1</v>
      </c>
      <c r="B27" s="56" t="s">
        <v>491</v>
      </c>
      <c r="C27" s="99">
        <f t="shared" si="3"/>
        <v>1</v>
      </c>
      <c r="D27" s="99">
        <f t="shared" si="3"/>
        <v>110</v>
      </c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>
        <v>1</v>
      </c>
      <c r="R27" s="100">
        <v>110</v>
      </c>
    </row>
    <row r="28" spans="1:18" s="52" customFormat="1" ht="41.25" customHeight="1" x14ac:dyDescent="0.35">
      <c r="A28" s="106" t="s">
        <v>24</v>
      </c>
      <c r="B28" s="128" t="s">
        <v>449</v>
      </c>
      <c r="C28" s="101">
        <f t="shared" si="3"/>
        <v>21</v>
      </c>
      <c r="D28" s="101">
        <f t="shared" si="3"/>
        <v>6112</v>
      </c>
      <c r="E28" s="103">
        <f>E29+E30</f>
        <v>3</v>
      </c>
      <c r="F28" s="103">
        <f t="shared" ref="F28:R28" si="9">F29+F30</f>
        <v>1142</v>
      </c>
      <c r="G28" s="103">
        <f t="shared" si="9"/>
        <v>3</v>
      </c>
      <c r="H28" s="103">
        <f t="shared" si="9"/>
        <v>752</v>
      </c>
      <c r="I28" s="103">
        <f t="shared" si="9"/>
        <v>3</v>
      </c>
      <c r="J28" s="103">
        <f t="shared" si="9"/>
        <v>1022</v>
      </c>
      <c r="K28" s="103">
        <f t="shared" si="9"/>
        <v>3</v>
      </c>
      <c r="L28" s="103">
        <f t="shared" si="9"/>
        <v>532</v>
      </c>
      <c r="M28" s="103">
        <f t="shared" si="9"/>
        <v>3</v>
      </c>
      <c r="N28" s="103">
        <f t="shared" si="9"/>
        <v>950</v>
      </c>
      <c r="O28" s="103">
        <f t="shared" si="9"/>
        <v>3</v>
      </c>
      <c r="P28" s="103">
        <f t="shared" si="9"/>
        <v>976</v>
      </c>
      <c r="Q28" s="103">
        <f t="shared" si="9"/>
        <v>3</v>
      </c>
      <c r="R28" s="103">
        <f t="shared" si="9"/>
        <v>738</v>
      </c>
    </row>
    <row r="29" spans="1:18" s="52" customFormat="1" ht="27" customHeight="1" x14ac:dyDescent="0.35">
      <c r="A29" s="105">
        <v>1</v>
      </c>
      <c r="B29" s="126" t="s">
        <v>492</v>
      </c>
      <c r="C29" s="99">
        <f t="shared" si="3"/>
        <v>7</v>
      </c>
      <c r="D29" s="99">
        <f t="shared" si="3"/>
        <v>1500</v>
      </c>
      <c r="E29" s="100">
        <v>1</v>
      </c>
      <c r="F29" s="100">
        <v>300</v>
      </c>
      <c r="G29" s="100">
        <v>1</v>
      </c>
      <c r="H29" s="100">
        <v>100</v>
      </c>
      <c r="I29" s="100">
        <v>1</v>
      </c>
      <c r="J29" s="100">
        <v>200</v>
      </c>
      <c r="K29" s="100">
        <v>1</v>
      </c>
      <c r="L29" s="100">
        <v>100</v>
      </c>
      <c r="M29" s="100">
        <v>1</v>
      </c>
      <c r="N29" s="100">
        <v>250</v>
      </c>
      <c r="O29" s="100">
        <v>1</v>
      </c>
      <c r="P29" s="100">
        <v>300</v>
      </c>
      <c r="Q29" s="100">
        <v>1</v>
      </c>
      <c r="R29" s="100">
        <v>250</v>
      </c>
    </row>
    <row r="30" spans="1:18" s="52" customFormat="1" ht="27" customHeight="1" x14ac:dyDescent="0.35">
      <c r="A30" s="105">
        <v>2</v>
      </c>
      <c r="B30" s="126" t="s">
        <v>493</v>
      </c>
      <c r="C30" s="99">
        <f t="shared" si="3"/>
        <v>14</v>
      </c>
      <c r="D30" s="99">
        <f t="shared" si="3"/>
        <v>4612</v>
      </c>
      <c r="E30" s="100">
        <v>2</v>
      </c>
      <c r="F30" s="100">
        <v>842</v>
      </c>
      <c r="G30" s="100">
        <v>2</v>
      </c>
      <c r="H30" s="100">
        <v>652</v>
      </c>
      <c r="I30" s="100">
        <v>2</v>
      </c>
      <c r="J30" s="100">
        <v>822</v>
      </c>
      <c r="K30" s="100">
        <v>2</v>
      </c>
      <c r="L30" s="100">
        <v>432</v>
      </c>
      <c r="M30" s="100">
        <v>2</v>
      </c>
      <c r="N30" s="100">
        <v>700</v>
      </c>
      <c r="O30" s="100">
        <v>2</v>
      </c>
      <c r="P30" s="100">
        <v>676</v>
      </c>
      <c r="Q30" s="100">
        <v>2</v>
      </c>
      <c r="R30" s="100">
        <v>488</v>
      </c>
    </row>
    <row r="31" spans="1:18" s="52" customFormat="1" ht="27" customHeight="1" x14ac:dyDescent="0.35">
      <c r="A31" s="106" t="s">
        <v>20</v>
      </c>
      <c r="B31" s="128" t="s">
        <v>459</v>
      </c>
      <c r="C31" s="99">
        <f t="shared" si="3"/>
        <v>14</v>
      </c>
      <c r="D31" s="99">
        <f t="shared" si="3"/>
        <v>2970</v>
      </c>
      <c r="E31" s="103">
        <f>E32+E33</f>
        <v>2</v>
      </c>
      <c r="F31" s="103">
        <f t="shared" ref="F31:R31" si="10">F32+F33</f>
        <v>322</v>
      </c>
      <c r="G31" s="103">
        <f t="shared" si="10"/>
        <v>2</v>
      </c>
      <c r="H31" s="103">
        <f t="shared" si="10"/>
        <v>637</v>
      </c>
      <c r="I31" s="103">
        <f t="shared" si="10"/>
        <v>2</v>
      </c>
      <c r="J31" s="103">
        <f t="shared" si="10"/>
        <v>380</v>
      </c>
      <c r="K31" s="103">
        <f t="shared" si="10"/>
        <v>2</v>
      </c>
      <c r="L31" s="103">
        <f t="shared" si="10"/>
        <v>347</v>
      </c>
      <c r="M31" s="103">
        <f t="shared" si="10"/>
        <v>2</v>
      </c>
      <c r="N31" s="103">
        <f t="shared" si="10"/>
        <v>396</v>
      </c>
      <c r="O31" s="103">
        <f t="shared" si="10"/>
        <v>2</v>
      </c>
      <c r="P31" s="103">
        <f t="shared" si="10"/>
        <v>412</v>
      </c>
      <c r="Q31" s="103">
        <f t="shared" si="10"/>
        <v>2</v>
      </c>
      <c r="R31" s="103">
        <f t="shared" si="10"/>
        <v>476</v>
      </c>
    </row>
    <row r="32" spans="1:18" s="52" customFormat="1" ht="27" customHeight="1" x14ac:dyDescent="0.35">
      <c r="A32" s="105">
        <v>1</v>
      </c>
      <c r="B32" s="126" t="s">
        <v>494</v>
      </c>
      <c r="C32" s="99">
        <f t="shared" si="3"/>
        <v>7</v>
      </c>
      <c r="D32" s="99">
        <f t="shared" si="3"/>
        <v>1801</v>
      </c>
      <c r="E32" s="100">
        <v>1</v>
      </c>
      <c r="F32" s="100">
        <v>172</v>
      </c>
      <c r="G32" s="100">
        <v>1</v>
      </c>
      <c r="H32" s="100">
        <v>471</v>
      </c>
      <c r="I32" s="100">
        <v>1</v>
      </c>
      <c r="J32" s="100">
        <v>188</v>
      </c>
      <c r="K32" s="100">
        <v>1</v>
      </c>
      <c r="L32" s="100">
        <v>133</v>
      </c>
      <c r="M32" s="100">
        <v>1</v>
      </c>
      <c r="N32" s="100">
        <v>256</v>
      </c>
      <c r="O32" s="100">
        <v>1</v>
      </c>
      <c r="P32" s="100">
        <v>272</v>
      </c>
      <c r="Q32" s="100">
        <v>1</v>
      </c>
      <c r="R32" s="100">
        <v>309</v>
      </c>
    </row>
    <row r="33" spans="1:18" s="52" customFormat="1" ht="27" customHeight="1" x14ac:dyDescent="0.35">
      <c r="A33" s="105">
        <v>2</v>
      </c>
      <c r="B33" s="126" t="s">
        <v>512</v>
      </c>
      <c r="C33" s="99">
        <f t="shared" si="3"/>
        <v>7</v>
      </c>
      <c r="D33" s="99">
        <f t="shared" si="3"/>
        <v>1169</v>
      </c>
      <c r="E33" s="100">
        <v>1</v>
      </c>
      <c r="F33" s="100">
        <v>150</v>
      </c>
      <c r="G33" s="100">
        <v>1</v>
      </c>
      <c r="H33" s="100">
        <v>166</v>
      </c>
      <c r="I33" s="100">
        <v>1</v>
      </c>
      <c r="J33" s="100">
        <v>192</v>
      </c>
      <c r="K33" s="100">
        <v>1</v>
      </c>
      <c r="L33" s="100">
        <v>214</v>
      </c>
      <c r="M33" s="100">
        <v>1</v>
      </c>
      <c r="N33" s="100">
        <v>140</v>
      </c>
      <c r="O33" s="100">
        <v>1</v>
      </c>
      <c r="P33" s="100">
        <v>140</v>
      </c>
      <c r="Q33" s="100">
        <v>1</v>
      </c>
      <c r="R33" s="100">
        <v>167</v>
      </c>
    </row>
  </sheetData>
  <mergeCells count="13">
    <mergeCell ref="M5:N5"/>
    <mergeCell ref="O5:P5"/>
    <mergeCell ref="Q5:R5"/>
    <mergeCell ref="Q1:R1"/>
    <mergeCell ref="A2:R2"/>
    <mergeCell ref="A3:R3"/>
    <mergeCell ref="A5:A6"/>
    <mergeCell ref="B5:B6"/>
    <mergeCell ref="C5:D5"/>
    <mergeCell ref="E5:F5"/>
    <mergeCell ref="G5:H5"/>
    <mergeCell ref="I5:J5"/>
    <mergeCell ref="K5:L5"/>
  </mergeCells>
  <printOptions horizontalCentered="1"/>
  <pageMargins left="0.31496062992125984" right="0.31496062992125984" top="0.49" bottom="0.45" header="0.31496062992125984" footer="0.31496062992125984"/>
  <pageSetup paperSize="9" scale="63" fitToHeight="2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44968-ACD5-46AB-9B86-1F19B6C4373E}">
  <dimension ref="A1:K13"/>
  <sheetViews>
    <sheetView workbookViewId="0">
      <selection activeCell="E4" sqref="E4"/>
    </sheetView>
  </sheetViews>
  <sheetFormatPr defaultRowHeight="18" x14ac:dyDescent="0.35"/>
  <cols>
    <col min="1" max="1" width="5.1796875" style="172" customWidth="1"/>
    <col min="2" max="2" width="9.6328125" style="172" customWidth="1"/>
    <col min="3" max="10" width="10.453125" style="172" customWidth="1"/>
    <col min="11" max="11" width="9.6328125" style="172" customWidth="1"/>
    <col min="12" max="16384" width="8.7265625" style="172"/>
  </cols>
  <sheetData>
    <row r="1" spans="1:11" x14ac:dyDescent="0.35">
      <c r="J1" s="230" t="s">
        <v>522</v>
      </c>
      <c r="K1" s="230"/>
    </row>
    <row r="2" spans="1:11" ht="43.8" customHeight="1" x14ac:dyDescent="0.35">
      <c r="A2" s="232" t="s">
        <v>523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6.2" customHeight="1" x14ac:dyDescent="0.35">
      <c r="A3" s="231" t="s">
        <v>519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1" ht="27" customHeight="1" x14ac:dyDescent="0.3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</row>
    <row r="5" spans="1:11" ht="24" customHeight="1" x14ac:dyDescent="0.35">
      <c r="A5" s="234" t="s">
        <v>108</v>
      </c>
      <c r="B5" s="234" t="s">
        <v>524</v>
      </c>
      <c r="C5" s="234" t="s">
        <v>525</v>
      </c>
      <c r="D5" s="234" t="s">
        <v>526</v>
      </c>
      <c r="E5" s="234"/>
      <c r="F5" s="234" t="s">
        <v>527</v>
      </c>
      <c r="G5" s="234"/>
      <c r="H5" s="234"/>
      <c r="I5" s="234" t="s">
        <v>528</v>
      </c>
      <c r="J5" s="234" t="s">
        <v>529</v>
      </c>
      <c r="K5" s="235" t="s">
        <v>164</v>
      </c>
    </row>
    <row r="6" spans="1:11" ht="100.8" customHeight="1" x14ac:dyDescent="0.35">
      <c r="A6" s="234"/>
      <c r="B6" s="234"/>
      <c r="C6" s="234"/>
      <c r="D6" s="175" t="s">
        <v>530</v>
      </c>
      <c r="E6" s="175" t="s">
        <v>529</v>
      </c>
      <c r="F6" s="175" t="s">
        <v>531</v>
      </c>
      <c r="G6" s="175" t="s">
        <v>537</v>
      </c>
      <c r="H6" s="175" t="s">
        <v>529</v>
      </c>
      <c r="I6" s="234"/>
      <c r="J6" s="234"/>
      <c r="K6" s="235"/>
    </row>
    <row r="7" spans="1:11" ht="24.6" customHeight="1" x14ac:dyDescent="0.35">
      <c r="A7" s="176" t="s">
        <v>122</v>
      </c>
      <c r="B7" s="176" t="s">
        <v>123</v>
      </c>
      <c r="C7" s="176" t="s">
        <v>124</v>
      </c>
      <c r="D7" s="176" t="s">
        <v>125</v>
      </c>
      <c r="E7" s="176" t="s">
        <v>126</v>
      </c>
      <c r="F7" s="176" t="s">
        <v>127</v>
      </c>
      <c r="G7" s="176" t="s">
        <v>128</v>
      </c>
      <c r="H7" s="176" t="s">
        <v>129</v>
      </c>
      <c r="I7" s="176" t="s">
        <v>130</v>
      </c>
      <c r="J7" s="176" t="s">
        <v>131</v>
      </c>
      <c r="K7" s="176" t="s">
        <v>132</v>
      </c>
    </row>
    <row r="8" spans="1:11" ht="24.6" customHeight="1" x14ac:dyDescent="0.35">
      <c r="A8" s="177">
        <v>1</v>
      </c>
      <c r="B8" s="177">
        <v>2019</v>
      </c>
      <c r="C8" s="178">
        <v>20764</v>
      </c>
      <c r="D8" s="178">
        <v>14934</v>
      </c>
      <c r="E8" s="179">
        <f>D8*100/C8</f>
        <v>71.922558273935664</v>
      </c>
      <c r="F8" s="178">
        <v>1091</v>
      </c>
      <c r="G8" s="178">
        <v>1700</v>
      </c>
      <c r="H8" s="179">
        <f>(F8+G8)*100/C8</f>
        <v>13.441533423232517</v>
      </c>
      <c r="I8" s="178">
        <v>3039</v>
      </c>
      <c r="J8" s="179">
        <f>I8*100/C8</f>
        <v>14.635908302831824</v>
      </c>
      <c r="K8" s="177"/>
    </row>
    <row r="9" spans="1:11" ht="24.6" customHeight="1" x14ac:dyDescent="0.35">
      <c r="A9" s="177">
        <v>2</v>
      </c>
      <c r="B9" s="180">
        <v>2020</v>
      </c>
      <c r="C9" s="178">
        <v>20984</v>
      </c>
      <c r="D9" s="178">
        <v>14479</v>
      </c>
      <c r="E9" s="179">
        <f t="shared" ref="E9:E13" si="0">D9*100/C9</f>
        <v>69.000190621425844</v>
      </c>
      <c r="F9" s="178">
        <v>964</v>
      </c>
      <c r="G9" s="178">
        <v>2931</v>
      </c>
      <c r="H9" s="179">
        <f t="shared" ref="H9:H13" si="1">(F9+G9)*100/C9</f>
        <v>18.561761341974837</v>
      </c>
      <c r="I9" s="178">
        <v>2610</v>
      </c>
      <c r="J9" s="179">
        <f t="shared" ref="J9:J13" si="2">I9*100/C9</f>
        <v>12.438048036599314</v>
      </c>
      <c r="K9" s="180"/>
    </row>
    <row r="10" spans="1:11" ht="24.6" customHeight="1" x14ac:dyDescent="0.35">
      <c r="A10" s="177">
        <v>3</v>
      </c>
      <c r="B10" s="180">
        <v>2021</v>
      </c>
      <c r="C10" s="178">
        <v>21881</v>
      </c>
      <c r="D10" s="178">
        <v>15570</v>
      </c>
      <c r="E10" s="179">
        <f t="shared" si="0"/>
        <v>71.157625337050405</v>
      </c>
      <c r="F10" s="178">
        <v>790</v>
      </c>
      <c r="G10" s="178">
        <v>2213</v>
      </c>
      <c r="H10" s="179">
        <f t="shared" si="1"/>
        <v>13.724235638224943</v>
      </c>
      <c r="I10" s="178">
        <v>3308</v>
      </c>
      <c r="J10" s="179">
        <f t="shared" si="2"/>
        <v>15.118139024724647</v>
      </c>
      <c r="K10" s="180"/>
    </row>
    <row r="11" spans="1:11" ht="24.6" customHeight="1" x14ac:dyDescent="0.35">
      <c r="A11" s="177">
        <v>4</v>
      </c>
      <c r="B11" s="180">
        <v>2022</v>
      </c>
      <c r="C11" s="181">
        <v>22168</v>
      </c>
      <c r="D11" s="181">
        <v>15736</v>
      </c>
      <c r="E11" s="179">
        <f t="shared" si="0"/>
        <v>70.985203897509919</v>
      </c>
      <c r="F11" s="178">
        <v>1962</v>
      </c>
      <c r="G11" s="178">
        <v>2279</v>
      </c>
      <c r="H11" s="179">
        <f t="shared" si="1"/>
        <v>19.131180079393722</v>
      </c>
      <c r="I11" s="178">
        <v>2191</v>
      </c>
      <c r="J11" s="179">
        <f t="shared" si="2"/>
        <v>9.883616023096355</v>
      </c>
      <c r="K11" s="180"/>
    </row>
    <row r="12" spans="1:11" ht="24.6" customHeight="1" x14ac:dyDescent="0.35">
      <c r="A12" s="177">
        <v>5</v>
      </c>
      <c r="B12" s="180">
        <v>2023</v>
      </c>
      <c r="C12" s="178">
        <v>23141</v>
      </c>
      <c r="D12" s="178">
        <v>16335</v>
      </c>
      <c r="E12" s="179">
        <f t="shared" si="0"/>
        <v>70.588997882546124</v>
      </c>
      <c r="F12" s="178">
        <v>2443</v>
      </c>
      <c r="G12" s="178">
        <v>2424</v>
      </c>
      <c r="H12" s="179">
        <f t="shared" si="1"/>
        <v>21.031934661423449</v>
      </c>
      <c r="I12" s="178">
        <v>1939</v>
      </c>
      <c r="J12" s="179">
        <f t="shared" si="2"/>
        <v>8.3790674560304215</v>
      </c>
      <c r="K12" s="180"/>
    </row>
    <row r="13" spans="1:11" ht="24.6" customHeight="1" x14ac:dyDescent="0.35">
      <c r="A13" s="177">
        <v>6</v>
      </c>
      <c r="B13" s="180">
        <v>2024</v>
      </c>
      <c r="C13" s="181">
        <v>25142</v>
      </c>
      <c r="D13" s="181">
        <v>17839</v>
      </c>
      <c r="E13" s="179">
        <f t="shared" si="0"/>
        <v>70.952987033648881</v>
      </c>
      <c r="F13" s="181">
        <v>2605</v>
      </c>
      <c r="G13" s="178">
        <v>3032</v>
      </c>
      <c r="H13" s="179">
        <f t="shared" si="1"/>
        <v>22.420650704001272</v>
      </c>
      <c r="I13" s="181">
        <v>1666</v>
      </c>
      <c r="J13" s="179">
        <f t="shared" si="2"/>
        <v>6.6263622623498533</v>
      </c>
      <c r="K13" s="182"/>
    </row>
  </sheetData>
  <mergeCells count="11">
    <mergeCell ref="J1:K1"/>
    <mergeCell ref="A3:K3"/>
    <mergeCell ref="A2:K2"/>
    <mergeCell ref="A5:A6"/>
    <mergeCell ref="B5:B6"/>
    <mergeCell ref="C5:C6"/>
    <mergeCell ref="D5:E5"/>
    <mergeCell ref="F5:H5"/>
    <mergeCell ref="I5:I6"/>
    <mergeCell ref="J5:J6"/>
    <mergeCell ref="K5:K6"/>
  </mergeCells>
  <pageMargins left="0.64" right="0.23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11</vt:i4>
      </vt:variant>
      <vt:variant>
        <vt:lpstr>Phạm vi Có tên</vt:lpstr>
      </vt:variant>
      <vt:variant>
        <vt:i4>6</vt:i4>
      </vt:variant>
    </vt:vector>
  </HeadingPairs>
  <TitlesOfParts>
    <vt:vector size="17" baseType="lpstr">
      <vt:lpstr>PL 03</vt:lpstr>
      <vt:lpstr>PL 04</vt:lpstr>
      <vt:lpstr>PL 05</vt:lpstr>
      <vt:lpstr>PL06</vt:lpstr>
      <vt:lpstr>PL 07</vt:lpstr>
      <vt:lpstr>PL 08</vt:lpstr>
      <vt:lpstr>PL 09</vt:lpstr>
      <vt:lpstr>PL 10</vt:lpstr>
      <vt:lpstr>PL 11</vt:lpstr>
      <vt:lpstr>PL 12</vt:lpstr>
      <vt:lpstr>PL 13</vt:lpstr>
      <vt:lpstr>'PL 03'!Print_Titles</vt:lpstr>
      <vt:lpstr>'PL 07'!Print_Titles</vt:lpstr>
      <vt:lpstr>'PL 08'!Print_Titles</vt:lpstr>
      <vt:lpstr>'PL 09'!Print_Titles</vt:lpstr>
      <vt:lpstr>'PL 10'!Print_Titles</vt:lpstr>
      <vt:lpstr>'PL06'!Print_Titles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Văn phòng Đoàn ĐBQH và HĐND Tỉnh</cp:lastModifiedBy>
  <cp:lastPrinted>2024-10-23T04:38:16Z</cp:lastPrinted>
  <dcterms:created xsi:type="dcterms:W3CDTF">2024-07-11T08:11:46Z</dcterms:created>
  <dcterms:modified xsi:type="dcterms:W3CDTF">2024-10-23T04:38:44Z</dcterms:modified>
</cp:coreProperties>
</file>